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48" yWindow="-36" windowWidth="12840" windowHeight="11856" activeTab="4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7" sheetId="6" r:id="rId6"/>
  </sheets>
  <definedNames>
    <definedName name="_xlnm._FilterDatabase" localSheetId="4" hidden="1">'Дод 5'!#REF!</definedName>
    <definedName name="_xlnm.Print_Titles" localSheetId="3">'Дод 4'!$A:$B</definedName>
  </definedNames>
  <calcPr calcId="124519"/>
</workbook>
</file>

<file path=xl/calcChain.xml><?xml version="1.0" encoding="utf-8"?>
<calcChain xmlns="http://schemas.openxmlformats.org/spreadsheetml/2006/main">
  <c r="H71" i="5"/>
  <c r="H70"/>
  <c r="H65"/>
  <c r="J129" i="6"/>
  <c r="J128"/>
  <c r="I127"/>
  <c r="H127"/>
  <c r="G127"/>
  <c r="J127" s="1"/>
  <c r="J126" s="1"/>
  <c r="J125" s="1"/>
  <c r="J130" s="1"/>
  <c r="I126"/>
  <c r="H126"/>
  <c r="G126"/>
  <c r="I125"/>
  <c r="I130" s="1"/>
  <c r="H125"/>
  <c r="H130" s="1"/>
  <c r="G125"/>
  <c r="G130" s="1"/>
  <c r="J122"/>
  <c r="J121"/>
  <c r="J120"/>
  <c r="H119"/>
  <c r="I119" s="1"/>
  <c r="I118" s="1"/>
  <c r="I117" s="1"/>
  <c r="I116" s="1"/>
  <c r="I123" s="1"/>
  <c r="G119"/>
  <c r="J119" s="1"/>
  <c r="J118" s="1"/>
  <c r="J117" s="1"/>
  <c r="J116" s="1"/>
  <c r="J123" s="1"/>
  <c r="H118"/>
  <c r="G118"/>
  <c r="H117"/>
  <c r="G117"/>
  <c r="H116"/>
  <c r="H123" s="1"/>
  <c r="G116"/>
  <c r="G123" s="1"/>
  <c r="G113"/>
  <c r="J113" s="1"/>
  <c r="I112"/>
  <c r="H112"/>
  <c r="G112"/>
  <c r="J112" s="1"/>
  <c r="I111"/>
  <c r="H111"/>
  <c r="G111"/>
  <c r="J111" s="1"/>
  <c r="I110"/>
  <c r="I114" s="1"/>
  <c r="H110"/>
  <c r="H114" s="1"/>
  <c r="G110"/>
  <c r="J110" s="1"/>
  <c r="J114" s="1"/>
  <c r="I108"/>
  <c r="G108"/>
  <c r="J107"/>
  <c r="I106"/>
  <c r="H106"/>
  <c r="J106" s="1"/>
  <c r="G106"/>
  <c r="I105"/>
  <c r="H105"/>
  <c r="J105" s="1"/>
  <c r="G105"/>
  <c r="I104"/>
  <c r="H104"/>
  <c r="H108" s="1"/>
  <c r="G104"/>
  <c r="H102"/>
  <c r="J101"/>
  <c r="I100"/>
  <c r="H100"/>
  <c r="G100"/>
  <c r="J100" s="1"/>
  <c r="I99"/>
  <c r="H99"/>
  <c r="G99"/>
  <c r="J99" s="1"/>
  <c r="I98"/>
  <c r="I102" s="1"/>
  <c r="H98"/>
  <c r="G98"/>
  <c r="G102" s="1"/>
  <c r="I96"/>
  <c r="G96"/>
  <c r="J95"/>
  <c r="I94"/>
  <c r="H94"/>
  <c r="J94" s="1"/>
  <c r="G94"/>
  <c r="I93"/>
  <c r="H93"/>
  <c r="J93" s="1"/>
  <c r="G93"/>
  <c r="I92"/>
  <c r="H92"/>
  <c r="H96" s="1"/>
  <c r="G92"/>
  <c r="J89"/>
  <c r="G89"/>
  <c r="J88"/>
  <c r="J87" s="1"/>
  <c r="I87"/>
  <c r="H87"/>
  <c r="G87"/>
  <c r="G86"/>
  <c r="J86" s="1"/>
  <c r="J85"/>
  <c r="J84"/>
  <c r="J83"/>
  <c r="J82"/>
  <c r="I81"/>
  <c r="H81"/>
  <c r="G81"/>
  <c r="J81" s="1"/>
  <c r="J80"/>
  <c r="I79"/>
  <c r="H79"/>
  <c r="H76" s="1"/>
  <c r="H75" s="1"/>
  <c r="H90" s="1"/>
  <c r="G79"/>
  <c r="J78"/>
  <c r="I77"/>
  <c r="H77"/>
  <c r="G77"/>
  <c r="J77" s="1"/>
  <c r="I76"/>
  <c r="G76"/>
  <c r="I75"/>
  <c r="I90" s="1"/>
  <c r="G75"/>
  <c r="G90" s="1"/>
  <c r="G72"/>
  <c r="J72" s="1"/>
  <c r="I71"/>
  <c r="H71"/>
  <c r="G71"/>
  <c r="J71" s="1"/>
  <c r="I70"/>
  <c r="H70"/>
  <c r="G70"/>
  <c r="J70" s="1"/>
  <c r="I69"/>
  <c r="I73" s="1"/>
  <c r="H69"/>
  <c r="H73" s="1"/>
  <c r="G69"/>
  <c r="J69" s="1"/>
  <c r="J73" s="1"/>
  <c r="G67"/>
  <c r="J67" s="1"/>
  <c r="J66"/>
  <c r="I65"/>
  <c r="H65"/>
  <c r="J65" s="1"/>
  <c r="G65"/>
  <c r="I64"/>
  <c r="H64"/>
  <c r="J64" s="1"/>
  <c r="G64"/>
  <c r="I63"/>
  <c r="H63"/>
  <c r="J63" s="1"/>
  <c r="G63"/>
  <c r="H60"/>
  <c r="J60" s="1"/>
  <c r="I59"/>
  <c r="G59"/>
  <c r="I58"/>
  <c r="G58"/>
  <c r="I57"/>
  <c r="G57"/>
  <c r="I55"/>
  <c r="G55"/>
  <c r="J54"/>
  <c r="I53"/>
  <c r="H53"/>
  <c r="J53" s="1"/>
  <c r="G53"/>
  <c r="I52"/>
  <c r="H52"/>
  <c r="J52" s="1"/>
  <c r="G52"/>
  <c r="I51"/>
  <c r="H51"/>
  <c r="H55" s="1"/>
  <c r="G51"/>
  <c r="H49"/>
  <c r="J48"/>
  <c r="I47"/>
  <c r="H47"/>
  <c r="G47"/>
  <c r="J47" s="1"/>
  <c r="I46"/>
  <c r="H46"/>
  <c r="G46"/>
  <c r="J46" s="1"/>
  <c r="I45"/>
  <c r="I49" s="1"/>
  <c r="H45"/>
  <c r="G45"/>
  <c r="G49" s="1"/>
  <c r="I43"/>
  <c r="G43"/>
  <c r="J42"/>
  <c r="I41"/>
  <c r="H41"/>
  <c r="J41" s="1"/>
  <c r="G41"/>
  <c r="I40"/>
  <c r="H40"/>
  <c r="J40" s="1"/>
  <c r="G40"/>
  <c r="I39"/>
  <c r="H39"/>
  <c r="H43" s="1"/>
  <c r="G39"/>
  <c r="H37"/>
  <c r="J36"/>
  <c r="I35"/>
  <c r="H35"/>
  <c r="G35"/>
  <c r="J35" s="1"/>
  <c r="I34"/>
  <c r="H34"/>
  <c r="G34"/>
  <c r="J34" s="1"/>
  <c r="I33"/>
  <c r="I37" s="1"/>
  <c r="H33"/>
  <c r="G33"/>
  <c r="G37" s="1"/>
  <c r="I31"/>
  <c r="G31"/>
  <c r="J30"/>
  <c r="I29"/>
  <c r="H29"/>
  <c r="J29" s="1"/>
  <c r="G29"/>
  <c r="I28"/>
  <c r="H28"/>
  <c r="J28" s="1"/>
  <c r="G28"/>
  <c r="I27"/>
  <c r="H27"/>
  <c r="H31" s="1"/>
  <c r="G27"/>
  <c r="J24"/>
  <c r="J23"/>
  <c r="I22"/>
  <c r="H22"/>
  <c r="J22" s="1"/>
  <c r="G22"/>
  <c r="I21"/>
  <c r="H21"/>
  <c r="J21" s="1"/>
  <c r="G21"/>
  <c r="I20"/>
  <c r="I25" s="1"/>
  <c r="H20"/>
  <c r="H25" s="1"/>
  <c r="G20"/>
  <c r="G25" s="1"/>
  <c r="H18"/>
  <c r="J17"/>
  <c r="I16"/>
  <c r="H16"/>
  <c r="G16"/>
  <c r="J16" s="1"/>
  <c r="J15" s="1"/>
  <c r="J14" s="1"/>
  <c r="J18" s="1"/>
  <c r="I15"/>
  <c r="H15"/>
  <c r="G15"/>
  <c r="I14"/>
  <c r="I18" s="1"/>
  <c r="H14"/>
  <c r="G14"/>
  <c r="G18" s="1"/>
  <c r="I131" l="1"/>
  <c r="H131"/>
  <c r="J58"/>
  <c r="J76"/>
  <c r="J20"/>
  <c r="J25" s="1"/>
  <c r="J131" s="1"/>
  <c r="J27"/>
  <c r="J31" s="1"/>
  <c r="J39"/>
  <c r="J43" s="1"/>
  <c r="J51"/>
  <c r="J55" s="1"/>
  <c r="G61"/>
  <c r="G131" s="1"/>
  <c r="G73"/>
  <c r="J79"/>
  <c r="J92"/>
  <c r="J96" s="1"/>
  <c r="J104"/>
  <c r="J108" s="1"/>
  <c r="G114"/>
  <c r="J33"/>
  <c r="J37" s="1"/>
  <c r="J45"/>
  <c r="J49" s="1"/>
  <c r="H59"/>
  <c r="H58" s="1"/>
  <c r="H57" s="1"/>
  <c r="H61" s="1"/>
  <c r="J61" s="1"/>
  <c r="J75"/>
  <c r="J90" s="1"/>
  <c r="J98"/>
  <c r="J102" s="1"/>
  <c r="J59" l="1"/>
  <c r="J57"/>
  <c r="H76" i="5" l="1"/>
  <c r="H73"/>
  <c r="H67"/>
  <c r="H66"/>
  <c r="H63"/>
  <c r="H62" s="1"/>
  <c r="H61" s="1"/>
  <c r="H58"/>
  <c r="H57"/>
  <c r="H56"/>
  <c r="H55"/>
  <c r="H54"/>
  <c r="H52"/>
  <c r="H49"/>
  <c r="H46"/>
  <c r="H45"/>
  <c r="H43"/>
  <c r="H42"/>
  <c r="H40"/>
  <c r="H37"/>
  <c r="H36"/>
  <c r="H33"/>
  <c r="H32" s="1"/>
  <c r="H29"/>
  <c r="H26"/>
  <c r="H25"/>
  <c r="H22"/>
  <c r="H21"/>
  <c r="H18"/>
  <c r="H17"/>
  <c r="H16" l="1"/>
  <c r="H15" s="1"/>
  <c r="H79" s="1"/>
  <c r="AH18" i="4"/>
  <c r="AG18"/>
  <c r="AF18"/>
  <c r="AE18"/>
  <c r="AC18"/>
  <c r="AA18"/>
  <c r="Z18"/>
  <c r="Y18"/>
  <c r="W18"/>
  <c r="V18"/>
  <c r="U18"/>
  <c r="T18"/>
  <c r="S18"/>
  <c r="Q18"/>
  <c r="N18"/>
  <c r="M18"/>
  <c r="K18"/>
  <c r="J18"/>
  <c r="I18"/>
  <c r="H18"/>
  <c r="E18"/>
  <c r="C18"/>
  <c r="U17"/>
  <c r="X18" s="1"/>
  <c r="AA14"/>
  <c r="AD18" s="1"/>
  <c r="Z14"/>
  <c r="Y14"/>
  <c r="AB18" s="1"/>
  <c r="X14"/>
  <c r="R13"/>
  <c r="R18" s="1"/>
  <c r="Q13"/>
  <c r="P13"/>
  <c r="P18" s="1"/>
  <c r="L13"/>
  <c r="L18" s="1"/>
  <c r="I13"/>
  <c r="G13"/>
  <c r="F13" s="1"/>
  <c r="F18" s="1"/>
  <c r="D13"/>
  <c r="D18" s="1"/>
  <c r="G18" l="1"/>
  <c r="O13"/>
  <c r="O18" s="1"/>
  <c r="P37" i="3" l="1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C22" i="2" l="1"/>
  <c r="C21"/>
  <c r="C20"/>
  <c r="C19"/>
  <c r="C17"/>
  <c r="C16"/>
  <c r="C15"/>
  <c r="C14"/>
  <c r="C28" i="1"/>
  <c r="C27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<sst xmlns="http://schemas.openxmlformats.org/spreadsheetml/2006/main" count="685" uniqueCount="357">
  <si>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</si>
  <si>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</si>
  <si>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</si>
  <si>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</si>
  <si>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</si>
  <si>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</si>
  <si>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</si>
  <si>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</si>
  <si>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</si>
  <si>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</si>
  <si>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</si>
  <si>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</si>
  <si>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</si>
  <si>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</si>
  <si>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</si>
  <si>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</si>
  <si>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</si>
  <si>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</si>
  <si>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</si>
  <si>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</si>
  <si>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</si>
  <si>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</si>
  <si>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</si>
  <si>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Селищний голова</t>
  </si>
  <si>
    <t>Мазура М.М.</t>
  </si>
  <si>
    <t>до рішення Смолінської селищної ради</t>
  </si>
  <si>
    <t>від 20 грудня 2019 року № 361</t>
  </si>
  <si>
    <t>ЗМІНИ_x000D_</t>
  </si>
  <si>
    <t>до доходів селищного бюджету на 2019 рік, визначених у додатку 1</t>
  </si>
  <si>
    <t>до рішення Смолінської селищної ради від 21 грудня 2018 року № 230</t>
  </si>
  <si>
    <t>(з урахуванням змін, внесених рішенням селищної ради від 15 лютого 2019 року № 242, від 01 березня 2019 року № 253,</t>
  </si>
  <si>
    <t>від 05 квітня 2019 року № 279, від 24 травня 2019 року № 285, від 27 червня 2019 року № 302, від 30 серпня 2019 року № 326)</t>
  </si>
  <si>
    <t>від 11 жовтня 2019 року № 346, від 12 листопада 2019 року № 359)</t>
  </si>
  <si>
    <t>Додаток 2</t>
  </si>
  <si>
    <t>від 21 грудня 2018 року № 230</t>
  </si>
  <si>
    <t>(в редакції рішення Смолінської селищної ради)</t>
  </si>
  <si>
    <t>ФІНАНСУВАННЯ_x000D_
місцевого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</si>
  <si>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</si>
  <si>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</si>
  <si>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</si>
  <si>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</si>
  <si>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</si>
  <si>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</si>
  <si>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</si>
  <si>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</si>
  <si>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</si>
  <si>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</si>
  <si>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>ЗМІНИ</t>
  </si>
  <si>
    <t>до розподілу видатків селищного бюджету на 2019 рік</t>
  </si>
  <si>
    <t>визначеного у додатку 3 до рішення Смолінської селищної ради від 21 грудня 2018 року № 230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</si>
  <si>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</si>
  <si>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</si>
  <si>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</si>
  <si>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</si>
  <si>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</si>
  <si>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</si>
  <si>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</si>
  <si>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</si>
  <si>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</si>
  <si>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</si>
  <si>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</si>
  <si>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</si>
  <si>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Смолінська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</si>
  <si>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</si>
  <si>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</si>
  <si>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</si>
  <si>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</si>
  <si>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</si>
  <si>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</si>
  <si>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</si>
  <si>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</si>
  <si>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</si>
  <si>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</si>
  <si>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</si>
  <si>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</si>
  <si>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</si>
  <si>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0113112</t>
  </si>
  <si>
    <t>3112</t>
  </si>
  <si>
    <t>1040</t>
  </si>
  <si>
    <t>Заходи державної політики з питань дітей та їх соціального захисту</t>
  </si>
  <si>
    <t>0113210</t>
  </si>
  <si>
    <t>3210</t>
  </si>
  <si>
    <t>1050</t>
  </si>
  <si>
    <t>Організація та проведення громадських робіт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</si>
  <si>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</si>
  <si>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</si>
  <si>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</si>
  <si>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</si>
  <si>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</si>
  <si>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</si>
  <si>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</si>
  <si>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</si>
  <si>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0116030</t>
  </si>
  <si>
    <t>6030</t>
  </si>
  <si>
    <t>0620</t>
  </si>
  <si>
    <t>Організація благоустрою населених пунктів</t>
  </si>
  <si>
    <t>0117325</t>
  </si>
  <si>
    <t>7325</t>
  </si>
  <si>
    <t>0443</t>
  </si>
  <si>
    <t>Будівництво споруд, установ та закладів фізичної культури і спорту</t>
  </si>
  <si>
    <t>0600000</t>
  </si>
  <si>
    <t>Відділ освіти, культури, молоді та спорту Смолінської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</si>
  <si>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</si>
  <si>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</si>
  <si>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</si>
  <si>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</si>
  <si>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</si>
  <si>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</si>
  <si>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</si>
  <si>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</si>
  <si>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</si>
  <si>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</si>
  <si>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</si>
  <si>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у тому числі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</si>
  <si>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</si>
  <si>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</si>
  <si>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</si>
  <si>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</si>
  <si>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</si>
  <si>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</si>
  <si>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</si>
  <si>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0611170</t>
  </si>
  <si>
    <t>1170</t>
  </si>
  <si>
    <t>0990</t>
  </si>
  <si>
    <t>Забезпечення діяльності інклюзивно-ресурсних центрів</t>
  </si>
  <si>
    <t>УСЬОГО</t>
  </si>
  <si>
    <t>Додаток 4</t>
  </si>
  <si>
    <t>"Про місцевий бюджет Смолінської об'єднаної територіальної громади на 2019 рік"</t>
  </si>
  <si>
    <t>(в редакції рішення Смолінської селищної ради</t>
  </si>
  <si>
    <t>від 20 грудня 2019 року № 361)</t>
  </si>
  <si>
    <t xml:space="preserve">ПОКАЗНИКИ
міжбюджетних трансфертів між селищним бюджетом 
та іншими бюджетами на 2019 рік                      </t>
  </si>
  <si>
    <t>№ з/п</t>
  </si>
  <si>
    <t>Адміністративно-територіальні одиниці</t>
  </si>
  <si>
    <t>41040200 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</si>
  <si>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до селищного бюджету</t>
  </si>
  <si>
    <t>Субвенції з селищного бюджету</t>
  </si>
  <si>
    <t>субвенції загального фонду:</t>
  </si>
  <si>
    <t>41033900 Освітня субвенція з державного бюджету</t>
  </si>
  <si>
    <t>41034200 Медична субвенція з державного бюджету</t>
  </si>
  <si>
    <t>41051200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</si>
  <si>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 тому числі:</t>
  </si>
  <si>
    <t>41051000 Субвенція з місцевого бюджету на здійснення переданих видатків у сфері освіти за рахунок освітньої субвенції</t>
  </si>
  <si>
    <t>41051100 Субвенція з місцевого бюджету за рахунок залишку коштів освітньої субвенції, що утворився на початок бюджетного періоду</t>
  </si>
  <si>
    <t>41051400  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</si>
  <si>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 Субвенція з місцевого бюджету на здійснення переданих видатків у сфері охорони здоров'я за рахунок коштів медичної субвенції</t>
  </si>
  <si>
    <t>41054300 Субвенція з місцевого бюджету на реалізацію заходів, спрямованих на підвищення якості освіти за рахунок відповідної субвенції з державного бюджету на придбання персональних комп'терів</t>
  </si>
  <si>
    <t>41053900 Інші субвенції з місцевого бюджету на харчування для дошкільних навчальних закладів</t>
  </si>
  <si>
    <t>41034500 Субвенція з державного бюджету на здійснення заходів щодо соціально-економічного розвитку окремих територій</t>
  </si>
  <si>
    <t>41033200 Субвенція з державного бюджету місцевим бюджетам на формування інфраструктури об'єднаних територіальних громад</t>
  </si>
  <si>
    <t>на фінансування КУ "Маловисківський районний трудовий архів"</t>
  </si>
  <si>
    <t>на фінансування відділень дзюдо та футболу МДЮСШ, які працюють на базі Смолінського НВО</t>
  </si>
  <si>
    <t>на компенсаційні виплати фізичним особам, які надають соціальні послуги та проживають на території Смолінської ОТГ</t>
  </si>
  <si>
    <t>на виконання комплексної цільової програми для пільгових категорій населення</t>
  </si>
  <si>
    <t>для оплати комунальних послуг Смолінської лікарської амбулаторії</t>
  </si>
  <si>
    <t>на реалізацію заходів, спрямованих на розвиток системи охорони здоров'я у сільській місцевості на забезпечення телемедичним обладнанням</t>
  </si>
  <si>
    <t>на виконання заходів програми профілактики злочинності і правопорушень на 2019 - 2020 роки</t>
  </si>
  <si>
    <t>на поліпшення матеріального забезпечення підрозділів оперативно-рятувальної служби цивільного захисту</t>
  </si>
  <si>
    <t>на оплату корекційно-розвиткових занять з дітьми з особливими освітніми потребами в інклюзивнмх класах</t>
  </si>
  <si>
    <t>на проведення психолого-педагогічних і корекційно-розвиткових занять та придбання спеціальних засобів корекції для учнів інклюзивних класів</t>
  </si>
  <si>
    <t>на оснащення кабінетів інклюзивно-ресурсних центрів</t>
  </si>
  <si>
    <t>на оплату праці з нарахуваннями пелагогічних працівників інклюзивно-ресурсних центрів</t>
  </si>
  <si>
    <t>на забезпечення закладів загальної середньої освіти засобами навчання та обладнанням для кабінетів природничо-математичних предметів</t>
  </si>
  <si>
    <t>на забезпечення належними санітарно-гігієнічними умовами у приміщеннях закладів загальної середньої освіти</t>
  </si>
  <si>
    <t>на закупівлю дидактичних матеріалів, сучасних меблів, комп'ютерного обладнання, мультимедійного контенту, музичних інструментів, для 1-х класів, які навчаються у 2019/2020 н.р.</t>
  </si>
  <si>
    <t>на відрядження для підвищення кваліфікації педагогічних працівників початкової школи</t>
  </si>
  <si>
    <t>на оплату послуг з підвищення кваліфікації вчителів, які забезпечують здобуття учнями 5-11(12) класів загальної середньої освіти</t>
  </si>
  <si>
    <t>компенсаційних виплат за пільговий проїзд окремих категорій громадян автомобільнгим транспортом</t>
  </si>
  <si>
    <t>відшкодування вартості проїзду один раз на рік громадянам постраждалих в наслідок Чорнобильської катастрофи</t>
  </si>
  <si>
    <t>для визначення видатків з місцевого бюджету на відшкодування пільг з послуг зв'язку ПАТ "Укртелеком"</t>
  </si>
  <si>
    <t>Смолінська ОТГ</t>
  </si>
  <si>
    <t>Маловисківський районний бюджет</t>
  </si>
  <si>
    <t>Маловисківське ВП ГУНП Кіровоградської області</t>
  </si>
  <si>
    <t>34 ДПРЧ У ДСНС України у Кіровоградській області</t>
  </si>
  <si>
    <t>Новогригорівська сільська рада</t>
  </si>
  <si>
    <t>Усього по місцевих бюджетах</t>
  </si>
  <si>
    <t>Селищний голова ______________________ Мазура М.М.</t>
  </si>
  <si>
    <t>Додаток 5</t>
  </si>
  <si>
    <t>в редакції рішення Смолінської селищної ради</t>
  </si>
  <si>
    <t>ПЕРЕЛІК</t>
  </si>
  <si>
    <t>об'єктів, фінансування яких буде здійснюватися у 2019 році за рахунок коштів бюджету розвитку селищного бюджету</t>
  </si>
  <si>
    <t>(гривень)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</si>
  <si>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</si>
  <si>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кредиту-вання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</si>
  <si>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</si>
  <si>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обласного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</si>
  <si>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</si>
  <si>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</si>
  <si>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</si>
  <si>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</si>
  <si>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1</t>
  </si>
  <si>
    <t>0110100</t>
  </si>
  <si>
    <t>Державне управління</t>
  </si>
  <si>
    <t>з них:</t>
  </si>
  <si>
    <t>Придбання обладнання і предметів довгострокового користування</t>
  </si>
  <si>
    <t>0112000</t>
  </si>
  <si>
    <t>Охорона здоров'я</t>
  </si>
  <si>
    <t>0112020</t>
  </si>
  <si>
    <t>2020</t>
  </si>
  <si>
    <t>0732</t>
  </si>
  <si>
    <t>Спеціалізована стаціонарна медична допомога населенню</t>
  </si>
  <si>
    <t>0114000</t>
  </si>
  <si>
    <t>Культура і мистецтво</t>
  </si>
  <si>
    <t>Придбання твердотопливного котла для Березівського сільського будинку культури, вул.Спаська, смт.Смоліне, Маловисківський район, Кіровоградська область</t>
  </si>
  <si>
    <t>0116000</t>
  </si>
  <si>
    <t>Житлово-комунальне господарство</t>
  </si>
  <si>
    <t>0117000</t>
  </si>
  <si>
    <t>Економічна діяльність</t>
  </si>
  <si>
    <t>Реконструкція спортивного майданчика по вул.Казакова смт.Смоліне  під ролердром</t>
  </si>
  <si>
    <t>0117330</t>
  </si>
  <si>
    <t>7330</t>
  </si>
  <si>
    <t>Будівництво інших об`єктів комунальної власності</t>
  </si>
  <si>
    <t>Реконструкція вуличного освітлення від ЗТП-П-9 по вул.Енергетиків, Ентузіастів, Перемоги, Урожайна, Польова в с.Березівка</t>
  </si>
  <si>
    <t>Реконструкція вуличного освітлення від КТП-319 по вул.Степова в с.Березівка</t>
  </si>
  <si>
    <t>Реконструкція п'ятикімнатної квартири № 3 в будинку № 22 по вул.Казакова смт.Смоліне під двокімнатну та трикімнатну</t>
  </si>
  <si>
    <t>Капітальний ремонт благоустрою сквера смт.Смоліне</t>
  </si>
  <si>
    <t>0117362</t>
  </si>
  <si>
    <t>0490</t>
  </si>
  <si>
    <t>Виконання інвестиційних проектів в рамках формування інфраструктури об'єднаних територіальних громад</t>
  </si>
  <si>
    <t>Капітальний ремонт дороги по вул.Геологів в смт.Смоліне</t>
  </si>
  <si>
    <t>2018-2021</t>
  </si>
  <si>
    <t>0117363</t>
  </si>
  <si>
    <t>Виконання інвестиційних проектів в рамках здійснення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</si>
  <si>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</si>
  <si>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</si>
  <si>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</si>
  <si>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</si>
  <si>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дороги по вул.Нова від перехрестя з вул.Будівельників с.Березівка</t>
  </si>
  <si>
    <t>Капітальний ремонт вул.Садова смт.Смоліне</t>
  </si>
  <si>
    <t>2019-2021</t>
  </si>
  <si>
    <t>Капітальний ремонт тротуару по вул.Казакова (з влаштуванням паркувального майданчику) в смт.Смоліне</t>
  </si>
  <si>
    <t>0119000</t>
  </si>
  <si>
    <t>Міжбюджетні трансферти</t>
  </si>
  <si>
    <t>0119750</t>
  </si>
  <si>
    <t>Субвенція з місцевого бюджету на співфінансування інвестиційних проектів</t>
  </si>
  <si>
    <t>Капітальні трансферти органам державного управління інших рівнів (на реалізацію заходів, спрямованих на розвиток системи охорони здоров'я на закупівлю телемедичного обладнання для Смолінської лікарської амбулаторії)</t>
  </si>
  <si>
    <t>.0600000</t>
  </si>
  <si>
    <t>Відділ освіти, культури, молоді та спорту</t>
  </si>
  <si>
    <t>.0610000</t>
  </si>
  <si>
    <t>Орган з питань освіти і науки</t>
  </si>
  <si>
    <t>.0611020</t>
  </si>
  <si>
    <t>.0921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</si>
  <si>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</si>
  <si>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(Забезпечення якісної, сучасної та доступної загальної середньої освіти "Нова українська школа")</t>
  </si>
  <si>
    <t>Придбання обладнання і предметів довгострокового користування (Реалізація заходів, спрямованих на підвищення якості освіти)</t>
  </si>
  <si>
    <t>Придбання обладнання і предметів довгострокового користування (за рахунок субвенції на надання державної підтримки дітям з особливими освітніми потребами)</t>
  </si>
  <si>
    <t>Капітальний ремонт будівлі головного корпусу Смолінського НВО "Загальноосвітня школа І-ІІІ ступенів-гімназія-позашкільний навчальний заклад "Смолінської селищної ради Маловисківського району Кіровоградської області (із застосуванням енергоефективних рішень) по вул.Казакова, 42</t>
  </si>
  <si>
    <t>Капітальний ремонт покрівлі 2-го навчального корпусу Смолінської загальноосвітньої школи № 1 І-ІІІ ступенів</t>
  </si>
  <si>
    <t>Капітальний ремонт покрівлі Смолінського НВО</t>
  </si>
  <si>
    <t>2019-2020</t>
  </si>
  <si>
    <t>Капітальний ремонт Спортивного комплексу Смолінського НВО</t>
  </si>
  <si>
    <t>.0611162</t>
  </si>
  <si>
    <t>.0990</t>
  </si>
  <si>
    <t>Інші програми та заходи у сфері освіти</t>
  </si>
  <si>
    <t>Придбання обладнання і предметів довгострокового користування (забезпечення закладів загальної середньої освіти засобами навчання та обладнанням для кабінетів природничо-математичних предметів)</t>
  </si>
  <si>
    <t>011170</t>
  </si>
  <si>
    <t>Х</t>
  </si>
  <si>
    <t>Селищний голова ___________________ Мазура М.М.</t>
  </si>
  <si>
    <t>Додаток 7</t>
  </si>
  <si>
    <t>ВИДАТКИ</t>
  </si>
  <si>
    <t>місцевого бюджету на 2019 рік на виконання місцевих програм</t>
  </si>
  <si>
    <t>№ 
з/п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</si>
  <si>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</si>
  <si>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</si>
  <si>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</si>
  <si>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Дата та № рішення селищної ради про затвердження програми</t>
  </si>
  <si>
    <t xml:space="preserve">Передбачено у видатках місцевого бюджету 
на 2019 рік                                                                          </t>
  </si>
  <si>
    <t>загальний
фонд</t>
  </si>
  <si>
    <t>спеціальний
фонд</t>
  </si>
  <si>
    <t>УСЬОГО
видатків</t>
  </si>
  <si>
    <t>4</t>
  </si>
  <si>
    <t>5</t>
  </si>
  <si>
    <t>6</t>
  </si>
  <si>
    <t>1.</t>
  </si>
  <si>
    <t>Цільова програма з організаційного, інформаційно-аналітичного та матеріально-технічного забезпечення діяльності Смолінської об’єднаної територіальної громади на 2019 рік</t>
  </si>
  <si>
    <t>Від 21.12.2018
№223</t>
  </si>
  <si>
    <t xml:space="preserve">Державне управління   </t>
  </si>
  <si>
    <t>УСЬОГО ЗА ПРОГРАМОЮ</t>
  </si>
  <si>
    <t>2.</t>
  </si>
  <si>
    <t>Програма соціальної підтримки дітей Смолінської об'єднаної територіальної громади на 2019 рік</t>
  </si>
  <si>
    <t>Від 21.12.2018 
№223</t>
  </si>
  <si>
    <t>0113000</t>
  </si>
  <si>
    <t>Соціальний захист та соціальне забезпечення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</si>
  <si>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</si>
  <si>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</si>
  <si>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3.</t>
  </si>
  <si>
    <t xml:space="preserve">Комплексна програма соціальної підтримки  учасників АТО, операції Об’єднаних сил, постраждалих учасників Революції Гідності, учасників-добровольців, які брали участь у захисті територіальної цілісності та державного суверенітету на Сході України та вшанування пам’яті загиблих на 2018 – 2020 роки Смолінської об’єднаної територіальної громади
</t>
  </si>
  <si>
    <r>
      <t>Від 22.12.2017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№31
в редакції рішення 
від 21.12.2018
№223</t>
    </r>
  </si>
  <si>
    <t>0113242</t>
  </si>
  <si>
    <t>3242</t>
  </si>
  <si>
    <t>Інші заходи у сфері соціального захисту і соціального забезпечення</t>
  </si>
  <si>
    <t>4.</t>
  </si>
  <si>
    <t xml:space="preserve">Програма соціального захисту малозабезпечених верств населення 
Смолінської об’єднаної територіальної громади на 2018-2020 роки
</t>
  </si>
  <si>
    <t>Від 22.12.2017
 №31
в редакції рішення
від 24.05.2019
№284</t>
  </si>
  <si>
    <t>5.</t>
  </si>
  <si>
    <t xml:space="preserve">Програма соціального захисту громадян Смолінської об’єднаної територіальної громади, які постраждали внаслідок Чорнобильської катастрофи на 2018-2020 рік
</t>
  </si>
  <si>
    <t>Від 22.12.2017
 №31
в редакції рішення
від 21.12.2018
№223</t>
  </si>
  <si>
    <t>6.</t>
  </si>
  <si>
    <t>Програма розвитку культури Смолінської об’єднаної територіальної громади на 2019 рік</t>
  </si>
  <si>
    <t xml:space="preserve">Від 21.12.2018
 №223                 в редакції рішення від 24.05.2019   №284         </t>
  </si>
  <si>
    <t>7.</t>
  </si>
  <si>
    <t>Програма розвитку земельних відносин Смолінської об'єднаної територіальної громади на 2017-2020 роки</t>
  </si>
  <si>
    <t>Від 23.12.2017 
№147 в редакції рішення від 21.12.2018   №223</t>
  </si>
  <si>
    <t>.0117130</t>
  </si>
  <si>
    <t>.0421</t>
  </si>
  <si>
    <t>Здійснення заходів із землеустрою</t>
  </si>
  <si>
    <t>8.</t>
  </si>
  <si>
    <t>Програма охорони навколишнього природного середовища Смолінської об’єднаної територіальної громади на 2019 – 2023 роки</t>
  </si>
  <si>
    <t>0118000</t>
  </si>
  <si>
    <t>Інша діяльність</t>
  </si>
  <si>
    <t>0118340</t>
  </si>
  <si>
    <t>8340</t>
  </si>
  <si>
    <t>0540</t>
  </si>
  <si>
    <t>Природоохоронні заходи за рахунок цільових фондів</t>
  </si>
  <si>
    <t>9.</t>
  </si>
  <si>
    <t xml:space="preserve">Комплексна цільова програма для пільгових категорій населення Смолінської об’єднаної територіальної громади на 2018-2020 роки
</t>
  </si>
  <si>
    <t>0119770</t>
  </si>
  <si>
    <t>9770</t>
  </si>
  <si>
    <t>Інші субвенції з місцевого бюджету</t>
  </si>
  <si>
    <t>10.</t>
  </si>
  <si>
    <t xml:space="preserve">Програма призначення і виплати компенсацій фізичним особам, які надають соціальні послуги на 2018-2020 роки
</t>
  </si>
  <si>
    <t>11.</t>
  </si>
  <si>
    <t>Програма економічного і соціального розвитку Смолінської об’єднаної територіальної громади на 2018-2020 роки</t>
  </si>
  <si>
    <t>Від 22.12.2017
 №33
в редакції рішення
від 15.02.2019
№239</t>
  </si>
  <si>
    <t>7362</t>
  </si>
  <si>
    <t>7363</t>
  </si>
  <si>
    <t>9750</t>
  </si>
  <si>
    <t xml:space="preserve">Інші субвенції з місцевого бюджету </t>
  </si>
  <si>
    <t>12.</t>
  </si>
  <si>
    <t>Комплексна програма профілактики злочинності і правопорушень на 2019-2020 роки</t>
  </si>
  <si>
    <t>Від 15.02.2019
 №239</t>
  </si>
  <si>
    <t>.0119800</t>
  </si>
  <si>
    <t>.0180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</si>
  <si>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</si>
  <si>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цивільного захисту населення і території Смолінської селищної ради на 2016-2020 роки</t>
  </si>
  <si>
    <t>Від 26.02.2016
 №53                  в редакції рішення            від 11.10.2019 №345</t>
  </si>
  <si>
    <t>13.</t>
  </si>
  <si>
    <t>Програма національно-патріотичного виховання дітей та молоді Смолінської об’єднаної територіальної громади на 2018-2020 роки</t>
  </si>
  <si>
    <t>Від 23.08.2018
 №157
в редакції рішення
від 21.12.2018
№223</t>
  </si>
  <si>
    <t>0611000</t>
  </si>
  <si>
    <t>Освіта</t>
  </si>
  <si>
    <t>14.</t>
  </si>
  <si>
    <t>Програма "Шкільний автобус"</t>
  </si>
  <si>
    <t>Від 20.04.2018
 №188
в редакції рішення
від 21.12.2018
№223</t>
  </si>
  <si>
    <t>15.</t>
  </si>
  <si>
    <t>Комплексна програма розвитку освіти Смолінської об’єднаної територіальної громади на 2019-2021</t>
  </si>
  <si>
    <t>Від 21.12.2018 
№223 в редакції рішення від 05.04.2019   №277</t>
  </si>
  <si>
    <t>.0611170</t>
  </si>
  <si>
    <t>16.</t>
  </si>
  <si>
    <t>Програма розвитку медичної  допомоги та стимулів для медичних працівників Смолінської об'єднаної територіальної громади на 2019-2023 роки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</si>
  <si>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</si>
  <si>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</si>
  <si>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</si>
  <si>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</si>
  <si>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РАЗОМ</t>
  </si>
  <si>
    <t>Селищний голова                                                                               Мазура М.М.</t>
  </si>
  <si>
    <r>
      <t xml:space="preserve">Рівень готовності об’єкта на кінець бюджетного періоду, % </t>
    </r>
    <r>
      <rPr>
        <b/>
        <sz val="10"/>
        <rFont val="Times New Roman"/>
        <family val="1"/>
        <charset val="204"/>
      </rPr>
      <t>(каса до ПК)</t>
    </r>
  </si>
  <si>
    <t>Капітальний ремонт приміщень Смолінської селищної ради по вул.Казакова, 39 в смт.Смоліне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</si>
</sst>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.00_₴_-;\-* #,##0.00_₴_-;_-* &quot;-&quot;??_₴_-;_-@_-"/>
    <numFmt numFmtId="166" formatCode="_(* #,##0.00_);_(* \(#,##0.00\);_(* &quot;-&quot;??_);_(@_)"/>
    <numFmt numFmtId="167" formatCode="#,##0.00000"/>
    <numFmt numFmtId="168" formatCode="#,##0.000"/>
    <numFmt numFmtId="169" formatCode="000000"/>
    <numFmt numFmtId="170" formatCode="0000"/>
  </numFmts>
  <fonts count="5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sz val="16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b/>
      <sz val="18"/>
      <name val="Times New Roman Cyr"/>
      <charset val="204"/>
    </font>
    <font>
      <b/>
      <i/>
      <sz val="16"/>
      <name val="Times New Roman CYR"/>
      <charset val="204"/>
    </font>
    <font>
      <b/>
      <i/>
      <sz val="18"/>
      <name val="Times New Roman CYR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i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6"/>
      <name val="Times New Roman CYR"/>
      <charset val="204"/>
    </font>
    <font>
      <b/>
      <i/>
      <sz val="12"/>
      <name val="Times New Roman Cyr"/>
      <charset val="204"/>
    </font>
    <font>
      <sz val="18"/>
      <name val="Times New Roman Cyr"/>
      <charset val="204"/>
    </font>
    <font>
      <b/>
      <sz val="22"/>
      <name val="Times New Roman CYR"/>
      <charset val="204"/>
    </font>
    <font>
      <b/>
      <sz val="19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0">
    <xf numFmtId="0" fontId="0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8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6" fillId="0" borderId="0"/>
    <xf numFmtId="0" fontId="21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9" fillId="0" borderId="0" xfId="0" applyFont="1"/>
    <xf numFmtId="0" fontId="6" fillId="0" borderId="0" xfId="1" applyFont="1" applyAlignment="1">
      <alignment vertical="center" wrapText="1"/>
    </xf>
    <xf numFmtId="0" fontId="8" fillId="0" borderId="0" xfId="1" applyFont="1" applyAlignment="1">
      <alignment horizontal="left" vertical="top" wrapTex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center" vertical="top" wrapText="1"/>
    </xf>
    <xf numFmtId="0" fontId="12" fillId="0" borderId="6" xfId="1" applyFont="1" applyFill="1" applyBorder="1" applyAlignment="1">
      <alignment vertical="top" wrapText="1"/>
    </xf>
    <xf numFmtId="0" fontId="6" fillId="0" borderId="2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vertical="top" wrapText="1"/>
    </xf>
    <xf numFmtId="0" fontId="12" fillId="0" borderId="28" xfId="1" applyFont="1" applyFill="1" applyBorder="1" applyAlignment="1">
      <alignment horizontal="left" vertical="top" wrapText="1"/>
    </xf>
    <xf numFmtId="0" fontId="12" fillId="0" borderId="29" xfId="1" applyFont="1" applyFill="1" applyBorder="1" applyAlignment="1">
      <alignment horizontal="left" vertical="top" wrapText="1"/>
    </xf>
    <xf numFmtId="0" fontId="6" fillId="0" borderId="31" xfId="1" applyFont="1" applyBorder="1" applyAlignment="1">
      <alignment horizontal="center" vertical="top" wrapText="1"/>
    </xf>
    <xf numFmtId="0" fontId="14" fillId="0" borderId="31" xfId="1" applyFont="1" applyFill="1" applyBorder="1" applyAlignment="1">
      <alignment horizontal="left" vertical="top" wrapText="1"/>
    </xf>
    <xf numFmtId="4" fontId="15" fillId="0" borderId="12" xfId="1" applyNumberFormat="1" applyFont="1" applyFill="1" applyBorder="1" applyAlignment="1">
      <alignment horizontal="left" vertical="top" wrapText="1"/>
    </xf>
    <xf numFmtId="4" fontId="12" fillId="0" borderId="12" xfId="1" applyNumberFormat="1" applyFont="1" applyFill="1" applyBorder="1" applyAlignment="1">
      <alignment horizontal="left" vertical="top" wrapText="1"/>
    </xf>
    <xf numFmtId="4" fontId="12" fillId="0" borderId="10" xfId="1" applyNumberFormat="1" applyFont="1" applyFill="1" applyBorder="1" applyAlignment="1">
      <alignment horizontal="left" vertical="top" wrapText="1"/>
    </xf>
    <xf numFmtId="4" fontId="12" fillId="0" borderId="31" xfId="1" applyNumberFormat="1" applyFont="1" applyFill="1" applyBorder="1" applyAlignment="1">
      <alignment horizontal="left" vertical="top" wrapText="1"/>
    </xf>
    <xf numFmtId="4" fontId="12" fillId="0" borderId="17" xfId="1" applyNumberFormat="1" applyFont="1" applyFill="1" applyBorder="1" applyAlignment="1">
      <alignment horizontal="left" vertical="top" wrapText="1"/>
    </xf>
    <xf numFmtId="4" fontId="12" fillId="0" borderId="32" xfId="1" applyNumberFormat="1" applyFont="1" applyFill="1" applyBorder="1" applyAlignment="1">
      <alignment horizontal="left" vertical="top" wrapText="1"/>
    </xf>
    <xf numFmtId="4" fontId="12" fillId="0" borderId="33" xfId="1" applyNumberFormat="1" applyFont="1" applyFill="1" applyBorder="1" applyAlignment="1">
      <alignment horizontal="left" vertical="top" wrapText="1"/>
    </xf>
    <xf numFmtId="4" fontId="12" fillId="0" borderId="18" xfId="1" applyNumberFormat="1" applyFont="1" applyFill="1" applyBorder="1" applyAlignment="1">
      <alignment horizontal="left" vertical="top" wrapText="1"/>
    </xf>
    <xf numFmtId="0" fontId="6" fillId="0" borderId="34" xfId="1" applyFont="1" applyBorder="1" applyAlignment="1">
      <alignment horizontal="center" vertical="top" wrapText="1"/>
    </xf>
    <xf numFmtId="0" fontId="14" fillId="0" borderId="34" xfId="1" applyFont="1" applyFill="1" applyBorder="1" applyAlignment="1">
      <alignment horizontal="left" vertical="top" wrapText="1"/>
    </xf>
    <xf numFmtId="4" fontId="15" fillId="0" borderId="35" xfId="1" applyNumberFormat="1" applyFont="1" applyFill="1" applyBorder="1" applyAlignment="1">
      <alignment horizontal="center" vertical="top" wrapText="1"/>
    </xf>
    <xf numFmtId="4" fontId="12" fillId="0" borderId="35" xfId="1" applyNumberFormat="1" applyFont="1" applyFill="1" applyBorder="1" applyAlignment="1">
      <alignment horizontal="left" vertical="top" wrapText="1"/>
    </xf>
    <xf numFmtId="4" fontId="12" fillId="0" borderId="36" xfId="1" applyNumberFormat="1" applyFont="1" applyFill="1" applyBorder="1" applyAlignment="1">
      <alignment horizontal="left" vertical="top" wrapText="1"/>
    </xf>
    <xf numFmtId="4" fontId="12" fillId="0" borderId="34" xfId="1" applyNumberFormat="1" applyFont="1" applyFill="1" applyBorder="1" applyAlignment="1">
      <alignment horizontal="left" vertical="top" wrapText="1"/>
    </xf>
    <xf numFmtId="4" fontId="12" fillId="0" borderId="3" xfId="1" applyNumberFormat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left" vertical="top" wrapText="1"/>
    </xf>
    <xf numFmtId="4" fontId="12" fillId="0" borderId="37" xfId="1" applyNumberFormat="1" applyFont="1" applyFill="1" applyBorder="1" applyAlignment="1">
      <alignment horizontal="left" vertical="top" wrapText="1"/>
    </xf>
    <xf numFmtId="4" fontId="12" fillId="0" borderId="38" xfId="1" applyNumberFormat="1" applyFont="1" applyFill="1" applyBorder="1" applyAlignment="1">
      <alignment horizontal="left" vertical="top" wrapText="1"/>
    </xf>
    <xf numFmtId="4" fontId="12" fillId="0" borderId="4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center" vertical="top" wrapText="1"/>
    </xf>
    <xf numFmtId="0" fontId="14" fillId="0" borderId="9" xfId="1" applyFont="1" applyFill="1" applyBorder="1" applyAlignment="1">
      <alignment horizontal="left" vertical="top" wrapText="1"/>
    </xf>
    <xf numFmtId="4" fontId="15" fillId="0" borderId="24" xfId="1" applyNumberFormat="1" applyFont="1" applyFill="1" applyBorder="1" applyAlignment="1">
      <alignment horizontal="center" vertical="top" wrapText="1"/>
    </xf>
    <xf numFmtId="4" fontId="12" fillId="0" borderId="24" xfId="1" applyNumberFormat="1" applyFont="1" applyFill="1" applyBorder="1" applyAlignment="1">
      <alignment horizontal="left" vertical="top" wrapText="1"/>
    </xf>
    <xf numFmtId="4" fontId="12" fillId="0" borderId="39" xfId="1" applyNumberFormat="1" applyFont="1" applyFill="1" applyBorder="1" applyAlignment="1">
      <alignment horizontal="left" vertical="top" wrapText="1"/>
    </xf>
    <xf numFmtId="4" fontId="12" fillId="0" borderId="9" xfId="1" applyNumberFormat="1" applyFont="1" applyFill="1" applyBorder="1" applyAlignment="1">
      <alignment horizontal="left" vertical="top" wrapText="1"/>
    </xf>
    <xf numFmtId="4" fontId="12" fillId="0" borderId="0" xfId="1" applyNumberFormat="1" applyFont="1" applyFill="1" applyBorder="1" applyAlignment="1">
      <alignment horizontal="left" vertical="top" wrapText="1"/>
    </xf>
    <xf numFmtId="4" fontId="12" fillId="0" borderId="40" xfId="1" applyNumberFormat="1" applyFont="1" applyFill="1" applyBorder="1" applyAlignment="1">
      <alignment horizontal="left" vertical="top" wrapText="1"/>
    </xf>
    <xf numFmtId="4" fontId="12" fillId="0" borderId="41" xfId="1" applyNumberFormat="1" applyFont="1" applyFill="1" applyBorder="1" applyAlignment="1">
      <alignment horizontal="left" vertical="top" wrapText="1"/>
    </xf>
    <xf numFmtId="0" fontId="10" fillId="0" borderId="42" xfId="1" applyFont="1" applyBorder="1" applyAlignment="1">
      <alignment horizontal="center" vertical="center" wrapText="1"/>
    </xf>
    <xf numFmtId="4" fontId="10" fillId="0" borderId="43" xfId="1" applyNumberFormat="1" applyFont="1" applyBorder="1" applyAlignment="1">
      <alignment horizontal="center" vertical="center" wrapText="1"/>
    </xf>
    <xf numFmtId="4" fontId="10" fillId="0" borderId="6" xfId="1" applyNumberFormat="1" applyFont="1" applyBorder="1" applyAlignment="1">
      <alignment horizontal="center" vertical="center" wrapText="1"/>
    </xf>
    <xf numFmtId="4" fontId="10" fillId="0" borderId="42" xfId="1" applyNumberFormat="1" applyFont="1" applyBorder="1" applyAlignment="1">
      <alignment horizontal="center" vertical="center" wrapText="1"/>
    </xf>
    <xf numFmtId="4" fontId="10" fillId="0" borderId="7" xfId="1" applyNumberFormat="1" applyFont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vertical="center" wrapText="1"/>
    </xf>
    <xf numFmtId="164" fontId="12" fillId="0" borderId="0" xfId="1" applyNumberFormat="1" applyFont="1" applyFill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8" fillId="0" borderId="0" xfId="35" applyFont="1" applyFill="1" applyAlignment="1">
      <alignment vertical="center"/>
    </xf>
    <xf numFmtId="49" fontId="22" fillId="0" borderId="0" xfId="35" applyNumberFormat="1" applyFont="1" applyFill="1" applyAlignment="1">
      <alignment vertical="center"/>
    </xf>
    <xf numFmtId="49" fontId="23" fillId="0" borderId="0" xfId="35" applyNumberFormat="1" applyFont="1" applyFill="1" applyAlignment="1">
      <alignment vertical="center"/>
    </xf>
    <xf numFmtId="0" fontId="8" fillId="0" borderId="0" xfId="35" applyFont="1" applyFill="1" applyAlignment="1">
      <alignment horizontal="justify" vertical="center"/>
    </xf>
    <xf numFmtId="164" fontId="25" fillId="0" borderId="0" xfId="35" applyNumberFormat="1" applyFont="1" applyFill="1" applyAlignment="1">
      <alignment vertical="center"/>
    </xf>
    <xf numFmtId="0" fontId="27" fillId="0" borderId="0" xfId="35" applyNumberFormat="1" applyFont="1" applyAlignment="1">
      <alignment horizontal="left"/>
    </xf>
    <xf numFmtId="0" fontId="27" fillId="0" borderId="0" xfId="35" applyNumberFormat="1" applyFont="1" applyAlignment="1">
      <alignment horizontal="left" wrapText="1"/>
    </xf>
    <xf numFmtId="0" fontId="25" fillId="0" borderId="0" xfId="35" applyFont="1" applyFill="1" applyAlignment="1">
      <alignment vertical="center" wrapText="1"/>
    </xf>
    <xf numFmtId="0" fontId="29" fillId="0" borderId="0" xfId="35" applyFont="1" applyFill="1" applyAlignment="1">
      <alignment vertical="center"/>
    </xf>
    <xf numFmtId="49" fontId="30" fillId="0" borderId="0" xfId="35" applyNumberFormat="1" applyFont="1" applyFill="1" applyAlignment="1">
      <alignment horizontal="center" vertical="center"/>
    </xf>
    <xf numFmtId="49" fontId="29" fillId="0" borderId="0" xfId="35" applyNumberFormat="1" applyFont="1" applyFill="1" applyAlignment="1">
      <alignment horizontal="center" vertical="center"/>
    </xf>
    <xf numFmtId="0" fontId="29" fillId="0" borderId="0" xfId="35" applyFont="1" applyFill="1" applyAlignment="1">
      <alignment horizontal="justify" vertical="center"/>
    </xf>
    <xf numFmtId="164" fontId="31" fillId="0" borderId="0" xfId="35" applyNumberFormat="1" applyFont="1" applyFill="1" applyAlignment="1">
      <alignment horizontal="right" vertical="center"/>
    </xf>
    <xf numFmtId="0" fontId="23" fillId="0" borderId="0" xfId="35" applyFont="1" applyFill="1" applyAlignment="1">
      <alignment vertical="center"/>
    </xf>
    <xf numFmtId="3" fontId="34" fillId="0" borderId="42" xfId="35" applyNumberFormat="1" applyFont="1" applyFill="1" applyBorder="1" applyAlignment="1">
      <alignment horizontal="center" vertical="center" wrapText="1"/>
    </xf>
    <xf numFmtId="3" fontId="34" fillId="0" borderId="7" xfId="35" applyNumberFormat="1" applyFont="1" applyFill="1" applyBorder="1" applyAlignment="1">
      <alignment horizontal="center" vertical="center" wrapText="1"/>
    </xf>
    <xf numFmtId="3" fontId="34" fillId="0" borderId="8" xfId="35" applyNumberFormat="1" applyFont="1" applyFill="1" applyBorder="1" applyAlignment="1">
      <alignment horizontal="center" vertical="center" wrapText="1"/>
    </xf>
    <xf numFmtId="0" fontId="35" fillId="0" borderId="0" xfId="35" applyFont="1" applyFill="1" applyAlignment="1">
      <alignment vertical="center"/>
    </xf>
    <xf numFmtId="49" fontId="26" fillId="0" borderId="47" xfId="35" applyNumberFormat="1" applyFont="1" applyFill="1" applyBorder="1" applyAlignment="1">
      <alignment horizontal="center" vertical="top" wrapText="1"/>
    </xf>
    <xf numFmtId="3" fontId="34" fillId="0" borderId="47" xfId="35" applyNumberFormat="1" applyFont="1" applyFill="1" applyBorder="1" applyAlignment="1">
      <alignment horizontal="center" vertical="top" wrapText="1"/>
    </xf>
    <xf numFmtId="2" fontId="27" fillId="0" borderId="1" xfId="35" quotePrefix="1" applyNumberFormat="1" applyFont="1" applyFill="1" applyBorder="1" applyAlignment="1">
      <alignment vertical="center" wrapText="1"/>
    </xf>
    <xf numFmtId="3" fontId="34" fillId="0" borderId="47" xfId="35" applyNumberFormat="1" applyFont="1" applyFill="1" applyBorder="1" applyAlignment="1">
      <alignment horizontal="left" vertical="center" wrapText="1"/>
    </xf>
    <xf numFmtId="1" fontId="34" fillId="0" borderId="48" xfId="35" applyNumberFormat="1" applyFont="1" applyFill="1" applyBorder="1" applyAlignment="1">
      <alignment horizontal="center" vertical="center" wrapText="1"/>
    </xf>
    <xf numFmtId="4" fontId="34" fillId="0" borderId="47" xfId="35" applyNumberFormat="1" applyFont="1" applyFill="1" applyBorder="1" applyAlignment="1">
      <alignment horizontal="center" vertical="center" wrapText="1"/>
    </xf>
    <xf numFmtId="4" fontId="26" fillId="0" borderId="49" xfId="35" applyNumberFormat="1" applyFont="1" applyFill="1" applyBorder="1" applyAlignment="1">
      <alignment horizontal="right" vertical="center" wrapText="1"/>
    </xf>
    <xf numFmtId="167" fontId="36" fillId="0" borderId="47" xfId="35" applyNumberFormat="1" applyFont="1" applyFill="1" applyBorder="1" applyAlignment="1">
      <alignment horizontal="right" vertical="center" wrapText="1"/>
    </xf>
    <xf numFmtId="49" fontId="37" fillId="0" borderId="47" xfId="35" applyNumberFormat="1" applyFont="1" applyFill="1" applyBorder="1" applyAlignment="1">
      <alignment horizontal="center" vertical="top" wrapText="1"/>
    </xf>
    <xf numFmtId="3" fontId="37" fillId="0" borderId="48" xfId="35" applyNumberFormat="1" applyFont="1" applyFill="1" applyBorder="1" applyAlignment="1">
      <alignment horizontal="left" vertical="top" wrapText="1"/>
    </xf>
    <xf numFmtId="4" fontId="37" fillId="0" borderId="49" xfId="35" applyNumberFormat="1" applyFont="1" applyFill="1" applyBorder="1" applyAlignment="1">
      <alignment horizontal="right" vertical="center" wrapText="1"/>
    </xf>
    <xf numFmtId="167" fontId="38" fillId="0" borderId="49" xfId="35" applyNumberFormat="1" applyFont="1" applyFill="1" applyBorder="1" applyAlignment="1">
      <alignment horizontal="right" vertical="center" wrapText="1"/>
    </xf>
    <xf numFmtId="0" fontId="39" fillId="0" borderId="1" xfId="35" quotePrefix="1" applyFont="1" applyFill="1" applyBorder="1" applyAlignment="1">
      <alignment horizontal="center" vertical="center" wrapText="1"/>
    </xf>
    <xf numFmtId="2" fontId="39" fillId="0" borderId="1" xfId="35" quotePrefix="1" applyNumberFormat="1" applyFont="1" applyFill="1" applyBorder="1" applyAlignment="1">
      <alignment horizontal="center" vertical="center" wrapText="1"/>
    </xf>
    <xf numFmtId="2" fontId="39" fillId="0" borderId="1" xfId="35" applyNumberFormat="1" applyFont="1" applyFill="1" applyBorder="1" applyAlignment="1">
      <alignment vertical="center" wrapText="1"/>
    </xf>
    <xf numFmtId="3" fontId="40" fillId="0" borderId="47" xfId="35" applyNumberFormat="1" applyFont="1" applyFill="1" applyBorder="1" applyAlignment="1">
      <alignment horizontal="left" vertical="center" wrapText="1"/>
    </xf>
    <xf numFmtId="1" fontId="40" fillId="0" borderId="48" xfId="35" applyNumberFormat="1" applyFont="1" applyFill="1" applyBorder="1" applyAlignment="1">
      <alignment horizontal="center" vertical="center" wrapText="1"/>
    </xf>
    <xf numFmtId="4" fontId="40" fillId="0" borderId="47" xfId="35" applyNumberFormat="1" applyFont="1" applyFill="1" applyBorder="1" applyAlignment="1">
      <alignment horizontal="center" vertical="center" wrapText="1"/>
    </xf>
    <xf numFmtId="4" fontId="31" fillId="0" borderId="38" xfId="35" applyNumberFormat="1" applyFont="1" applyFill="1" applyBorder="1" applyAlignment="1">
      <alignment horizontal="right" vertical="center" wrapText="1"/>
    </xf>
    <xf numFmtId="167" fontId="31" fillId="0" borderId="49" xfId="35" applyNumberFormat="1" applyFont="1" applyFill="1" applyBorder="1" applyAlignment="1">
      <alignment horizontal="right" vertical="center" wrapText="1"/>
    </xf>
    <xf numFmtId="0" fontId="41" fillId="0" borderId="1" xfId="35" quotePrefix="1" applyFont="1" applyFill="1" applyBorder="1" applyAlignment="1">
      <alignment horizontal="center" vertical="center" wrapText="1"/>
    </xf>
    <xf numFmtId="2" fontId="41" fillId="0" borderId="1" xfId="35" quotePrefix="1" applyNumberFormat="1" applyFont="1" applyFill="1" applyBorder="1" applyAlignment="1">
      <alignment horizontal="center" vertical="center" wrapText="1"/>
    </xf>
    <xf numFmtId="2" fontId="41" fillId="0" borderId="1" xfId="35" quotePrefix="1" applyNumberFormat="1" applyFont="1" applyFill="1" applyBorder="1" applyAlignment="1">
      <alignment vertical="center" wrapText="1"/>
    </xf>
    <xf numFmtId="3" fontId="42" fillId="0" borderId="47" xfId="35" applyNumberFormat="1" applyFont="1" applyFill="1" applyBorder="1" applyAlignment="1">
      <alignment horizontal="left" vertical="center" wrapText="1"/>
    </xf>
    <xf numFmtId="1" fontId="42" fillId="0" borderId="48" xfId="35" applyNumberFormat="1" applyFont="1" applyFill="1" applyBorder="1" applyAlignment="1">
      <alignment horizontal="center" vertical="center" wrapText="1"/>
    </xf>
    <xf numFmtId="4" fontId="42" fillId="0" borderId="47" xfId="35" applyNumberFormat="1" applyFont="1" applyFill="1" applyBorder="1" applyAlignment="1">
      <alignment horizontal="center" vertical="center" wrapText="1"/>
    </xf>
    <xf numFmtId="4" fontId="43" fillId="0" borderId="38" xfId="35" applyNumberFormat="1" applyFont="1" applyFill="1" applyBorder="1" applyAlignment="1">
      <alignment horizontal="right" vertical="center" wrapText="1"/>
    </xf>
    <xf numFmtId="167" fontId="43" fillId="0" borderId="49" xfId="35" applyNumberFormat="1" applyFont="1" applyFill="1" applyBorder="1" applyAlignment="1">
      <alignment horizontal="right" vertical="center" wrapText="1"/>
    </xf>
    <xf numFmtId="0" fontId="44" fillId="0" borderId="0" xfId="35" applyFont="1" applyFill="1" applyAlignment="1">
      <alignment vertical="center"/>
    </xf>
    <xf numFmtId="3" fontId="43" fillId="0" borderId="48" xfId="35" applyNumberFormat="1" applyFont="1" applyFill="1" applyBorder="1" applyAlignment="1">
      <alignment horizontal="left" vertical="top" wrapText="1"/>
    </xf>
    <xf numFmtId="3" fontId="31" fillId="0" borderId="47" xfId="35" applyNumberFormat="1" applyFont="1" applyFill="1" applyBorder="1" applyAlignment="1">
      <alignment horizontal="left" vertical="center" wrapText="1"/>
    </xf>
    <xf numFmtId="4" fontId="31" fillId="0" borderId="49" xfId="35" applyNumberFormat="1" applyFont="1" applyFill="1" applyBorder="1" applyAlignment="1">
      <alignment vertical="top" wrapText="1"/>
    </xf>
    <xf numFmtId="3" fontId="43" fillId="0" borderId="47" xfId="35" applyNumberFormat="1" applyFont="1" applyFill="1" applyBorder="1" applyAlignment="1">
      <alignment horizontal="left" vertical="center" wrapText="1"/>
    </xf>
    <xf numFmtId="4" fontId="43" fillId="0" borderId="49" xfId="35" applyNumberFormat="1" applyFont="1" applyFill="1" applyBorder="1" applyAlignment="1">
      <alignment vertical="top" wrapText="1"/>
    </xf>
    <xf numFmtId="167" fontId="45" fillId="0" borderId="47" xfId="35" applyNumberFormat="1" applyFont="1" applyFill="1" applyBorder="1" applyAlignment="1">
      <alignment vertical="top" wrapText="1"/>
    </xf>
    <xf numFmtId="3" fontId="43" fillId="0" borderId="34" xfId="35" applyNumberFormat="1" applyFont="1" applyFill="1" applyBorder="1" applyAlignment="1">
      <alignment horizontal="left" vertical="center" wrapText="1"/>
    </xf>
    <xf numFmtId="1" fontId="42" fillId="0" borderId="3" xfId="35" applyNumberFormat="1" applyFont="1" applyFill="1" applyBorder="1" applyAlignment="1">
      <alignment horizontal="center" vertical="center" wrapText="1"/>
    </xf>
    <xf numFmtId="4" fontId="42" fillId="0" borderId="34" xfId="35" applyNumberFormat="1" applyFont="1" applyFill="1" applyBorder="1" applyAlignment="1">
      <alignment horizontal="center" vertical="center" wrapText="1"/>
    </xf>
    <xf numFmtId="167" fontId="42" fillId="0" borderId="34" xfId="35" applyNumberFormat="1" applyFont="1" applyFill="1" applyBorder="1" applyAlignment="1">
      <alignment horizontal="center" vertical="center" wrapText="1"/>
    </xf>
    <xf numFmtId="2" fontId="41" fillId="0" borderId="1" xfId="35" applyNumberFormat="1" applyFont="1" applyFill="1" applyBorder="1" applyAlignment="1">
      <alignment vertical="center" wrapText="1"/>
    </xf>
    <xf numFmtId="3" fontId="31" fillId="0" borderId="34" xfId="35" applyNumberFormat="1" applyFont="1" applyFill="1" applyBorder="1" applyAlignment="1">
      <alignment horizontal="left" vertical="center" wrapText="1"/>
    </xf>
    <xf numFmtId="4" fontId="43" fillId="0" borderId="34" xfId="35" applyNumberFormat="1" applyFont="1" applyFill="1" applyBorder="1" applyAlignment="1">
      <alignment horizontal="right" vertical="top" wrapText="1"/>
    </xf>
    <xf numFmtId="4" fontId="43" fillId="0" borderId="34" xfId="35" applyNumberFormat="1" applyFont="1" applyFill="1" applyBorder="1" applyAlignment="1">
      <alignment horizontal="center" vertical="top" wrapText="1"/>
    </xf>
    <xf numFmtId="167" fontId="43" fillId="0" borderId="34" xfId="35" applyNumberFormat="1" applyFont="1" applyFill="1" applyBorder="1" applyAlignment="1">
      <alignment horizontal="right" vertical="top" wrapText="1"/>
    </xf>
    <xf numFmtId="1" fontId="43" fillId="0" borderId="34" xfId="35" applyNumberFormat="1" applyFont="1" applyFill="1" applyBorder="1" applyAlignment="1">
      <alignment horizontal="center" vertical="center" wrapText="1"/>
    </xf>
    <xf numFmtId="4" fontId="43" fillId="0" borderId="34" xfId="35" applyNumberFormat="1" applyFont="1" applyFill="1" applyBorder="1" applyAlignment="1">
      <alignment horizontal="center" vertical="center" wrapText="1"/>
    </xf>
    <xf numFmtId="1" fontId="43" fillId="0" borderId="48" xfId="35" applyNumberFormat="1" applyFont="1" applyFill="1" applyBorder="1" applyAlignment="1">
      <alignment horizontal="center" vertical="center" wrapText="1"/>
    </xf>
    <xf numFmtId="4" fontId="43" fillId="0" borderId="47" xfId="35" applyNumberFormat="1" applyFont="1" applyFill="1" applyBorder="1" applyAlignment="1">
      <alignment horizontal="center" vertical="center" wrapText="1"/>
    </xf>
    <xf numFmtId="4" fontId="43" fillId="0" borderId="38" xfId="35" applyNumberFormat="1" applyFont="1" applyFill="1" applyBorder="1" applyAlignment="1">
      <alignment horizontal="right" vertical="top" wrapText="1"/>
    </xf>
    <xf numFmtId="167" fontId="43" fillId="0" borderId="47" xfId="35" applyNumberFormat="1" applyFont="1" applyFill="1" applyBorder="1" applyAlignment="1">
      <alignment horizontal="right" vertical="top" wrapText="1"/>
    </xf>
    <xf numFmtId="0" fontId="27" fillId="0" borderId="1" xfId="35" applyFont="1" applyFill="1" applyBorder="1" applyAlignment="1">
      <alignment horizontal="center" vertical="center" wrapText="1"/>
    </xf>
    <xf numFmtId="2" fontId="27" fillId="0" borderId="1" xfId="35" applyNumberFormat="1" applyFont="1" applyFill="1" applyBorder="1" applyAlignment="1">
      <alignment horizontal="center" vertical="center" wrapText="1"/>
    </xf>
    <xf numFmtId="2" fontId="27" fillId="0" borderId="1" xfId="35" applyNumberFormat="1" applyFont="1" applyFill="1" applyBorder="1" applyAlignment="1">
      <alignment vertical="center" wrapText="1"/>
    </xf>
    <xf numFmtId="3" fontId="26" fillId="0" borderId="47" xfId="35" applyNumberFormat="1" applyFont="1" applyFill="1" applyBorder="1" applyAlignment="1">
      <alignment horizontal="left" vertical="center" wrapText="1"/>
    </xf>
    <xf numFmtId="1" fontId="37" fillId="0" borderId="48" xfId="35" applyNumberFormat="1" applyFont="1" applyFill="1" applyBorder="1" applyAlignment="1">
      <alignment horizontal="center" vertical="center" wrapText="1"/>
    </xf>
    <xf numFmtId="4" fontId="37" fillId="0" borderId="47" xfId="35" applyNumberFormat="1" applyFont="1" applyFill="1" applyBorder="1" applyAlignment="1">
      <alignment horizontal="center" vertical="center" wrapText="1"/>
    </xf>
    <xf numFmtId="4" fontId="26" fillId="0" borderId="38" xfId="35" applyNumberFormat="1" applyFont="1" applyFill="1" applyBorder="1" applyAlignment="1">
      <alignment horizontal="right" vertical="top" wrapText="1"/>
    </xf>
    <xf numFmtId="167" fontId="26" fillId="0" borderId="47" xfId="35" applyNumberFormat="1" applyFont="1" applyFill="1" applyBorder="1" applyAlignment="1">
      <alignment horizontal="right" vertical="top" wrapText="1"/>
    </xf>
    <xf numFmtId="167" fontId="34" fillId="0" borderId="47" xfId="35" applyNumberFormat="1" applyFont="1" applyFill="1" applyBorder="1" applyAlignment="1">
      <alignment horizontal="right" vertical="top" wrapText="1"/>
    </xf>
    <xf numFmtId="0" fontId="41" fillId="0" borderId="1" xfId="35" applyFont="1" applyFill="1" applyBorder="1" applyAlignment="1">
      <alignment horizontal="center" vertical="center" wrapText="1"/>
    </xf>
    <xf numFmtId="2" fontId="41" fillId="0" borderId="1" xfId="35" applyNumberFormat="1" applyFont="1" applyFill="1" applyBorder="1" applyAlignment="1">
      <alignment horizontal="center" vertical="center" wrapText="1"/>
    </xf>
    <xf numFmtId="49" fontId="26" fillId="0" borderId="42" xfId="35" applyNumberFormat="1" applyFont="1" applyFill="1" applyBorder="1" applyAlignment="1">
      <alignment horizontal="center" vertical="center"/>
    </xf>
    <xf numFmtId="164" fontId="46" fillId="0" borderId="7" xfId="35" applyNumberFormat="1" applyFont="1" applyFill="1" applyBorder="1" applyAlignment="1">
      <alignment horizontal="center" vertical="top"/>
    </xf>
    <xf numFmtId="164" fontId="26" fillId="0" borderId="42" xfId="35" applyNumberFormat="1" applyFont="1" applyFill="1" applyBorder="1" applyAlignment="1">
      <alignment horizontal="center" vertical="center"/>
    </xf>
    <xf numFmtId="168" fontId="26" fillId="0" borderId="42" xfId="35" applyNumberFormat="1" applyFont="1" applyFill="1" applyBorder="1" applyAlignment="1" applyProtection="1">
      <alignment horizontal="center" vertical="center"/>
      <protection locked="0"/>
    </xf>
    <xf numFmtId="4" fontId="26" fillId="0" borderId="42" xfId="35" applyNumberFormat="1" applyFont="1" applyFill="1" applyBorder="1" applyAlignment="1" applyProtection="1">
      <alignment horizontal="center" vertical="center"/>
      <protection locked="0"/>
    </xf>
    <xf numFmtId="4" fontId="47" fillId="0" borderId="42" xfId="35" applyNumberFormat="1" applyFont="1" applyFill="1" applyBorder="1" applyAlignment="1" applyProtection="1">
      <alignment horizontal="right" vertical="top"/>
      <protection locked="0"/>
    </xf>
    <xf numFmtId="164" fontId="33" fillId="0" borderId="0" xfId="35" applyNumberFormat="1" applyFont="1" applyFill="1" applyAlignment="1">
      <alignment vertical="center"/>
    </xf>
    <xf numFmtId="0" fontId="48" fillId="0" borderId="0" xfId="35" applyFont="1" applyFill="1" applyAlignment="1">
      <alignment vertical="center"/>
    </xf>
    <xf numFmtId="49" fontId="22" fillId="0" borderId="0" xfId="35" applyNumberFormat="1" applyFont="1" applyFill="1" applyAlignment="1">
      <alignment vertical="top"/>
    </xf>
    <xf numFmtId="49" fontId="48" fillId="0" borderId="0" xfId="35" applyNumberFormat="1" applyFont="1" applyFill="1" applyAlignment="1">
      <alignment vertical="top"/>
    </xf>
    <xf numFmtId="0" fontId="49" fillId="0" borderId="0" xfId="35" applyFont="1" applyFill="1" applyBorder="1" applyAlignment="1">
      <alignment horizontal="justify" vertical="top" wrapText="1"/>
    </xf>
    <xf numFmtId="164" fontId="50" fillId="0" borderId="0" xfId="35" applyNumberFormat="1" applyFont="1" applyFill="1" applyAlignment="1">
      <alignment horizontal="right" vertical="top"/>
    </xf>
    <xf numFmtId="164" fontId="51" fillId="0" borderId="0" xfId="35" applyNumberFormat="1" applyFont="1" applyFill="1" applyAlignment="1">
      <alignment horizontal="right" vertical="top"/>
    </xf>
    <xf numFmtId="49" fontId="48" fillId="0" borderId="0" xfId="35" applyNumberFormat="1" applyFont="1" applyFill="1" applyAlignment="1">
      <alignment vertical="center"/>
    </xf>
    <xf numFmtId="0" fontId="48" fillId="0" borderId="0" xfId="35" applyFont="1" applyFill="1" applyAlignment="1">
      <alignment horizontal="justify" vertical="center"/>
    </xf>
    <xf numFmtId="164" fontId="50" fillId="0" borderId="0" xfId="35" applyNumberFormat="1" applyFont="1" applyFill="1" applyAlignment="1">
      <alignment vertical="center"/>
    </xf>
    <xf numFmtId="164" fontId="51" fillId="0" borderId="0" xfId="35" applyNumberFormat="1" applyFont="1" applyFill="1" applyAlignment="1">
      <alignment vertical="center"/>
    </xf>
    <xf numFmtId="0" fontId="22" fillId="0" borderId="0" xfId="35" applyFont="1" applyFill="1" applyAlignment="1">
      <alignment vertical="center"/>
    </xf>
    <xf numFmtId="0" fontId="49" fillId="0" borderId="0" xfId="35" applyFont="1" applyFill="1" applyAlignment="1">
      <alignment vertical="center"/>
    </xf>
    <xf numFmtId="164" fontId="48" fillId="0" borderId="0" xfId="35" applyNumberFormat="1" applyFont="1" applyFill="1" applyAlignment="1">
      <alignment vertical="center"/>
    </xf>
    <xf numFmtId="164" fontId="49" fillId="0" borderId="0" xfId="35" applyNumberFormat="1" applyFont="1" applyFill="1" applyAlignment="1">
      <alignment vertical="center"/>
    </xf>
    <xf numFmtId="0" fontId="6" fillId="0" borderId="0" xfId="35" applyFont="1" applyFill="1"/>
    <xf numFmtId="169" fontId="10" fillId="3" borderId="0" xfId="35" applyNumberFormat="1" applyFont="1" applyFill="1" applyProtection="1">
      <protection locked="0"/>
    </xf>
    <xf numFmtId="169" fontId="6" fillId="0" borderId="0" xfId="35" applyNumberFormat="1" applyFont="1" applyFill="1" applyProtection="1">
      <protection locked="0"/>
    </xf>
    <xf numFmtId="169" fontId="6" fillId="3" borderId="0" xfId="35" applyNumberFormat="1" applyFont="1" applyFill="1" applyProtection="1">
      <protection locked="0"/>
    </xf>
    <xf numFmtId="0" fontId="10" fillId="3" borderId="0" xfId="35" applyFont="1" applyFill="1" applyAlignment="1">
      <alignment horizontal="left"/>
    </xf>
    <xf numFmtId="0" fontId="10" fillId="3" borderId="0" xfId="35" applyFont="1" applyFill="1" applyAlignment="1">
      <alignment horizontal="left" vertical="center"/>
    </xf>
    <xf numFmtId="0" fontId="10" fillId="0" borderId="0" xfId="35" applyFont="1" applyFill="1" applyAlignment="1">
      <alignment horizontal="left"/>
    </xf>
    <xf numFmtId="169" fontId="6" fillId="3" borderId="0" xfId="35" applyNumberFormat="1" applyFont="1" applyFill="1" applyAlignment="1" applyProtection="1">
      <alignment vertical="center"/>
      <protection locked="0"/>
    </xf>
    <xf numFmtId="169" fontId="10" fillId="0" borderId="0" xfId="35" applyNumberFormat="1" applyFont="1" applyFill="1" applyAlignment="1" applyProtection="1">
      <alignment horizontal="left" vertical="center" wrapText="1"/>
      <protection locked="0"/>
    </xf>
    <xf numFmtId="0" fontId="52" fillId="0" borderId="0" xfId="35" applyNumberFormat="1" applyFont="1" applyAlignment="1">
      <alignment horizontal="left"/>
    </xf>
    <xf numFmtId="0" fontId="52" fillId="0" borderId="0" xfId="35" applyNumberFormat="1" applyFont="1" applyAlignment="1">
      <alignment horizontal="left" wrapText="1"/>
    </xf>
    <xf numFmtId="169" fontId="12" fillId="0" borderId="0" xfId="35" applyNumberFormat="1" applyFont="1" applyFill="1" applyAlignment="1" applyProtection="1">
      <alignment horizontal="left"/>
      <protection locked="0"/>
    </xf>
    <xf numFmtId="0" fontId="12" fillId="3" borderId="0" xfId="35" applyFont="1" applyFill="1" applyAlignment="1">
      <alignment horizontal="center"/>
    </xf>
    <xf numFmtId="0" fontId="12" fillId="0" borderId="0" xfId="35" applyFont="1" applyFill="1" applyAlignment="1">
      <alignment horizontal="center"/>
    </xf>
    <xf numFmtId="0" fontId="6" fillId="3" borderId="0" xfId="35" applyFont="1" applyFill="1" applyAlignment="1">
      <alignment horizontal="right"/>
    </xf>
    <xf numFmtId="0" fontId="53" fillId="0" borderId="54" xfId="35" applyFont="1" applyFill="1" applyBorder="1" applyAlignment="1">
      <alignment horizontal="center" vertical="center" wrapText="1"/>
    </xf>
    <xf numFmtId="0" fontId="53" fillId="0" borderId="55" xfId="35" applyFont="1" applyFill="1" applyBorder="1" applyAlignment="1">
      <alignment horizontal="center" vertical="center" wrapText="1"/>
    </xf>
    <xf numFmtId="0" fontId="10" fillId="0" borderId="43" xfId="35" applyFont="1" applyFill="1" applyBorder="1" applyAlignment="1">
      <alignment horizontal="center" vertical="center"/>
    </xf>
    <xf numFmtId="0" fontId="10" fillId="0" borderId="57" xfId="35" applyFont="1" applyFill="1" applyBorder="1" applyAlignment="1">
      <alignment horizontal="center" vertical="center"/>
    </xf>
    <xf numFmtId="49" fontId="10" fillId="3" borderId="58" xfId="35" applyNumberFormat="1" applyFont="1" applyFill="1" applyBorder="1" applyAlignment="1" applyProtection="1">
      <alignment horizontal="center" vertical="center"/>
      <protection locked="0"/>
    </xf>
    <xf numFmtId="49" fontId="10" fillId="0" borderId="58" xfId="35" applyNumberFormat="1" applyFont="1" applyFill="1" applyBorder="1" applyAlignment="1" applyProtection="1">
      <alignment horizontal="center" vertical="center"/>
      <protection locked="0"/>
    </xf>
    <xf numFmtId="0" fontId="10" fillId="0" borderId="58" xfId="35" applyFont="1" applyFill="1" applyBorder="1" applyAlignment="1">
      <alignment horizontal="center" vertical="center"/>
    </xf>
    <xf numFmtId="0" fontId="10" fillId="0" borderId="59" xfId="35" applyFont="1" applyFill="1" applyBorder="1" applyAlignment="1">
      <alignment horizontal="center" vertical="center"/>
    </xf>
    <xf numFmtId="0" fontId="10" fillId="0" borderId="60" xfId="35" applyFont="1" applyFill="1" applyBorder="1" applyAlignment="1">
      <alignment horizontal="center" vertical="center"/>
    </xf>
    <xf numFmtId="0" fontId="10" fillId="0" borderId="32" xfId="35" applyFont="1" applyFill="1" applyBorder="1" applyAlignment="1">
      <alignment horizontal="center" vertical="top"/>
    </xf>
    <xf numFmtId="169" fontId="6" fillId="0" borderId="32" xfId="35" applyNumberFormat="1" applyFont="1" applyFill="1" applyBorder="1" applyAlignment="1" applyProtection="1">
      <alignment horizontal="center" vertical="top"/>
      <protection locked="0"/>
    </xf>
    <xf numFmtId="0" fontId="11" fillId="0" borderId="32" xfId="35" applyFont="1" applyFill="1" applyBorder="1" applyAlignment="1">
      <alignment horizontal="left" vertical="top" wrapText="1"/>
    </xf>
    <xf numFmtId="0" fontId="12" fillId="0" borderId="32" xfId="35" applyFont="1" applyFill="1" applyBorder="1" applyAlignment="1">
      <alignment horizontal="center" vertical="top" wrapText="1"/>
    </xf>
    <xf numFmtId="4" fontId="11" fillId="0" borderId="32" xfId="35" applyNumberFormat="1" applyFont="1" applyFill="1" applyBorder="1" applyAlignment="1">
      <alignment vertical="top"/>
    </xf>
    <xf numFmtId="4" fontId="11" fillId="0" borderId="16" xfId="35" applyNumberFormat="1" applyFont="1" applyFill="1" applyBorder="1" applyAlignment="1">
      <alignment vertical="top"/>
    </xf>
    <xf numFmtId="4" fontId="11" fillId="0" borderId="33" xfId="35" applyNumberFormat="1" applyFont="1" applyFill="1" applyBorder="1" applyAlignment="1">
      <alignment vertical="top"/>
    </xf>
    <xf numFmtId="0" fontId="11" fillId="0" borderId="0" xfId="35" applyFont="1" applyFill="1"/>
    <xf numFmtId="49" fontId="35" fillId="0" borderId="1" xfId="35" applyNumberFormat="1" applyFont="1" applyFill="1" applyBorder="1" applyAlignment="1">
      <alignment horizontal="center" vertical="top" wrapText="1"/>
    </xf>
    <xf numFmtId="49" fontId="10" fillId="0" borderId="1" xfId="35" applyNumberFormat="1" applyFont="1" applyFill="1" applyBorder="1" applyAlignment="1" applyProtection="1">
      <alignment horizontal="center" vertical="top"/>
      <protection locked="0"/>
    </xf>
    <xf numFmtId="2" fontId="52" fillId="0" borderId="1" xfId="35" quotePrefix="1" applyNumberFormat="1" applyFont="1" applyFill="1" applyBorder="1" applyAlignment="1">
      <alignment vertical="center" wrapText="1"/>
    </xf>
    <xf numFmtId="0" fontId="11" fillId="0" borderId="61" xfId="35" applyFont="1" applyFill="1" applyBorder="1" applyAlignment="1">
      <alignment horizontal="center" vertical="top" wrapText="1"/>
    </xf>
    <xf numFmtId="4" fontId="10" fillId="0" borderId="61" xfId="35" applyNumberFormat="1" applyFont="1" applyFill="1" applyBorder="1" applyAlignment="1">
      <alignment vertical="top"/>
    </xf>
    <xf numFmtId="49" fontId="44" fillId="0" borderId="1" xfId="35" applyNumberFormat="1" applyFont="1" applyFill="1" applyBorder="1" applyAlignment="1">
      <alignment horizontal="center" vertical="top" wrapText="1"/>
    </xf>
    <xf numFmtId="49" fontId="11" fillId="0" borderId="1" xfId="35" applyNumberFormat="1" applyFont="1" applyFill="1" applyBorder="1" applyAlignment="1">
      <alignment horizontal="center" vertical="top"/>
    </xf>
    <xf numFmtId="49" fontId="11" fillId="0" borderId="1" xfId="35" applyNumberFormat="1" applyFont="1" applyFill="1" applyBorder="1" applyAlignment="1" applyProtection="1">
      <alignment horizontal="center" vertical="top"/>
      <protection locked="0"/>
    </xf>
    <xf numFmtId="3" fontId="44" fillId="0" borderId="48" xfId="35" applyNumberFormat="1" applyFont="1" applyFill="1" applyBorder="1" applyAlignment="1">
      <alignment horizontal="left" vertical="top" wrapText="1"/>
    </xf>
    <xf numFmtId="4" fontId="11" fillId="0" borderId="61" xfId="35" applyNumberFormat="1" applyFont="1" applyFill="1" applyBorder="1" applyAlignment="1">
      <alignment vertical="top"/>
    </xf>
    <xf numFmtId="0" fontId="6" fillId="0" borderId="1" xfId="35" quotePrefix="1" applyFont="1" applyFill="1" applyBorder="1" applyAlignment="1">
      <alignment horizontal="center" vertical="center" wrapText="1"/>
    </xf>
    <xf numFmtId="49" fontId="6" fillId="0" borderId="1" xfId="35" applyNumberFormat="1" applyFont="1" applyFill="1" applyBorder="1" applyAlignment="1">
      <alignment horizontal="center" vertical="top"/>
    </xf>
    <xf numFmtId="170" fontId="6" fillId="0" borderId="1" xfId="35" applyNumberFormat="1" applyFont="1" applyFill="1" applyBorder="1" applyAlignment="1" applyProtection="1">
      <alignment horizontal="center" vertical="top"/>
      <protection locked="0"/>
    </xf>
    <xf numFmtId="2" fontId="6" fillId="0" borderId="1" xfId="35" applyNumberFormat="1" applyFont="1" applyFill="1" applyBorder="1" applyAlignment="1">
      <alignment vertical="center" wrapText="1"/>
    </xf>
    <xf numFmtId="0" fontId="6" fillId="0" borderId="61" xfId="35" applyFont="1" applyFill="1" applyBorder="1" applyAlignment="1">
      <alignment horizontal="center" vertical="top" wrapText="1"/>
    </xf>
    <xf numFmtId="4" fontId="6" fillId="0" borderId="61" xfId="35" applyNumberFormat="1" applyFont="1" applyFill="1" applyBorder="1" applyAlignment="1">
      <alignment vertical="top"/>
    </xf>
    <xf numFmtId="4" fontId="6" fillId="0" borderId="62" xfId="35" applyNumberFormat="1" applyFont="1" applyFill="1" applyBorder="1" applyAlignment="1">
      <alignment vertical="top"/>
    </xf>
    <xf numFmtId="0" fontId="12" fillId="0" borderId="1" xfId="35" quotePrefix="1" applyFont="1" applyFill="1" applyBorder="1" applyAlignment="1">
      <alignment horizontal="center" vertical="center" wrapText="1"/>
    </xf>
    <xf numFmtId="2" fontId="12" fillId="0" borderId="1" xfId="35" quotePrefix="1" applyNumberFormat="1" applyFont="1" applyFill="1" applyBorder="1" applyAlignment="1">
      <alignment horizontal="center" vertical="center" wrapText="1"/>
    </xf>
    <xf numFmtId="2" fontId="12" fillId="0" borderId="1" xfId="35" quotePrefix="1" applyNumberFormat="1" applyFont="1" applyFill="1" applyBorder="1" applyAlignment="1">
      <alignment vertical="center" wrapText="1"/>
    </xf>
    <xf numFmtId="0" fontId="12" fillId="0" borderId="61" xfId="35" applyFont="1" applyFill="1" applyBorder="1" applyAlignment="1">
      <alignment horizontal="center" vertical="top" wrapText="1"/>
    </xf>
    <xf numFmtId="4" fontId="12" fillId="0" borderId="61" xfId="35" applyNumberFormat="1" applyFont="1" applyFill="1" applyBorder="1" applyAlignment="1">
      <alignment vertical="top"/>
    </xf>
    <xf numFmtId="4" fontId="12" fillId="0" borderId="63" xfId="35" applyNumberFormat="1" applyFont="1" applyFill="1" applyBorder="1" applyAlignment="1">
      <alignment vertical="top"/>
    </xf>
    <xf numFmtId="4" fontId="12" fillId="0" borderId="62" xfId="35" applyNumberFormat="1" applyFont="1" applyFill="1" applyBorder="1" applyAlignment="1">
      <alignment vertical="top"/>
    </xf>
    <xf numFmtId="0" fontId="12" fillId="0" borderId="0" xfId="35" applyFont="1" applyFill="1"/>
    <xf numFmtId="0" fontId="11" fillId="0" borderId="43" xfId="35" applyFont="1" applyFill="1" applyBorder="1" applyAlignment="1">
      <alignment horizontal="center" vertical="top"/>
    </xf>
    <xf numFmtId="0" fontId="11" fillId="0" borderId="57" xfId="35" applyFont="1" applyFill="1" applyBorder="1" applyAlignment="1">
      <alignment horizontal="center" vertical="top"/>
    </xf>
    <xf numFmtId="168" fontId="6" fillId="0" borderId="58" xfId="35" applyNumberFormat="1" applyFont="1" applyFill="1" applyBorder="1" applyAlignment="1">
      <alignment horizontal="center" vertical="top"/>
    </xf>
    <xf numFmtId="169" fontId="11" fillId="0" borderId="58" xfId="35" applyNumberFormat="1" applyFont="1" applyFill="1" applyBorder="1" applyAlignment="1" applyProtection="1">
      <alignment horizontal="center" vertical="top"/>
      <protection locked="0"/>
    </xf>
    <xf numFmtId="0" fontId="11" fillId="0" borderId="58" xfId="35" applyFont="1" applyFill="1" applyBorder="1" applyAlignment="1">
      <alignment vertical="top"/>
    </xf>
    <xf numFmtId="4" fontId="11" fillId="0" borderId="58" xfId="35" applyNumberFormat="1" applyFont="1" applyFill="1" applyBorder="1" applyAlignment="1">
      <alignment vertical="top"/>
    </xf>
    <xf numFmtId="0" fontId="10" fillId="0" borderId="15" xfId="35" applyFont="1" applyFill="1" applyBorder="1" applyAlignment="1">
      <alignment horizontal="center" vertical="top"/>
    </xf>
    <xf numFmtId="0" fontId="10" fillId="0" borderId="24" xfId="35" applyFont="1" applyFill="1" applyBorder="1" applyAlignment="1">
      <alignment horizontal="center" vertical="top"/>
    </xf>
    <xf numFmtId="0" fontId="10" fillId="0" borderId="39" xfId="35" applyFont="1" applyFill="1" applyBorder="1" applyAlignment="1">
      <alignment horizontal="center" vertical="top"/>
    </xf>
    <xf numFmtId="0" fontId="12" fillId="0" borderId="1" xfId="35" applyFont="1" applyFill="1" applyBorder="1" applyAlignment="1">
      <alignment horizontal="center" vertical="top" wrapText="1"/>
    </xf>
    <xf numFmtId="4" fontId="6" fillId="0" borderId="1" xfId="35" applyNumberFormat="1" applyFont="1" applyFill="1" applyBorder="1" applyAlignment="1">
      <alignment vertical="top"/>
    </xf>
    <xf numFmtId="0" fontId="12" fillId="0" borderId="39" xfId="35" applyFont="1" applyFill="1" applyBorder="1" applyAlignment="1">
      <alignment horizontal="center" vertical="top"/>
    </xf>
    <xf numFmtId="4" fontId="12" fillId="0" borderId="1" xfId="35" applyNumberFormat="1" applyFont="1" applyFill="1" applyBorder="1" applyAlignment="1">
      <alignment vertical="top"/>
    </xf>
    <xf numFmtId="4" fontId="12" fillId="0" borderId="2" xfId="35" applyNumberFormat="1" applyFont="1" applyFill="1" applyBorder="1" applyAlignment="1">
      <alignment vertical="top"/>
    </xf>
    <xf numFmtId="0" fontId="10" fillId="0" borderId="43" xfId="35" applyFont="1" applyFill="1" applyBorder="1" applyAlignment="1">
      <alignment horizontal="center" vertical="top"/>
    </xf>
    <xf numFmtId="0" fontId="10" fillId="0" borderId="57" xfId="35" applyFont="1" applyFill="1" applyBorder="1" applyAlignment="1">
      <alignment horizontal="center" vertical="top"/>
    </xf>
    <xf numFmtId="169" fontId="6" fillId="0" borderId="58" xfId="35" applyNumberFormat="1" applyFont="1" applyFill="1" applyBorder="1" applyAlignment="1" applyProtection="1">
      <alignment horizontal="center" vertical="top"/>
      <protection locked="0"/>
    </xf>
    <xf numFmtId="0" fontId="12" fillId="0" borderId="58" xfId="35" applyFont="1" applyFill="1" applyBorder="1" applyAlignment="1">
      <alignment horizontal="center" vertical="top" wrapText="1"/>
    </xf>
    <xf numFmtId="0" fontId="11" fillId="0" borderId="32" xfId="35" applyFont="1" applyFill="1" applyBorder="1" applyAlignment="1">
      <alignment horizontal="center" vertical="top"/>
    </xf>
    <xf numFmtId="169" fontId="54" fillId="0" borderId="32" xfId="35" applyNumberFormat="1" applyFont="1" applyFill="1" applyBorder="1" applyAlignment="1" applyProtection="1">
      <alignment horizontal="center" vertical="top"/>
      <protection locked="0"/>
    </xf>
    <xf numFmtId="169" fontId="11" fillId="0" borderId="32" xfId="35" applyNumberFormat="1" applyFont="1" applyFill="1" applyBorder="1" applyAlignment="1" applyProtection="1">
      <alignment horizontal="left" vertical="top" wrapText="1"/>
      <protection locked="0"/>
    </xf>
    <xf numFmtId="0" fontId="11" fillId="0" borderId="0" xfId="35" applyFont="1" applyFill="1" applyBorder="1"/>
    <xf numFmtId="49" fontId="35" fillId="0" borderId="47" xfId="35" applyNumberFormat="1" applyFont="1" applyFill="1" applyBorder="1" applyAlignment="1">
      <alignment horizontal="center" vertical="top" wrapText="1"/>
    </xf>
    <xf numFmtId="4" fontId="10" fillId="0" borderId="62" xfId="35" applyNumberFormat="1" applyFont="1" applyFill="1" applyBorder="1" applyAlignment="1">
      <alignment vertical="top"/>
    </xf>
    <xf numFmtId="0" fontId="11" fillId="0" borderId="39" xfId="35" applyFont="1" applyFill="1" applyBorder="1" applyAlignment="1">
      <alignment horizontal="center" vertical="top"/>
    </xf>
    <xf numFmtId="49" fontId="44" fillId="0" borderId="47" xfId="35" applyNumberFormat="1" applyFont="1" applyFill="1" applyBorder="1" applyAlignment="1">
      <alignment horizontal="center" vertical="top" wrapText="1"/>
    </xf>
    <xf numFmtId="4" fontId="11" fillId="0" borderId="62" xfId="35" applyNumberFormat="1" applyFont="1" applyFill="1" applyBorder="1" applyAlignment="1">
      <alignment vertical="top"/>
    </xf>
    <xf numFmtId="0" fontId="6" fillId="0" borderId="39" xfId="35" applyFont="1" applyFill="1" applyBorder="1" applyAlignment="1">
      <alignment horizontal="center" vertical="top"/>
    </xf>
    <xf numFmtId="0" fontId="6" fillId="0" borderId="0" xfId="35" applyFont="1" applyFill="1" applyBorder="1"/>
    <xf numFmtId="4" fontId="12" fillId="0" borderId="64" xfId="35" applyNumberFormat="1" applyFont="1" applyFill="1" applyBorder="1" applyAlignment="1">
      <alignment vertical="top"/>
    </xf>
    <xf numFmtId="0" fontId="12" fillId="0" borderId="0" xfId="35" applyFont="1" applyFill="1" applyBorder="1"/>
    <xf numFmtId="0" fontId="11" fillId="0" borderId="43" xfId="35" applyFont="1" applyFill="1" applyBorder="1" applyAlignment="1">
      <alignment horizontal="center" vertical="center"/>
    </xf>
    <xf numFmtId="169" fontId="54" fillId="0" borderId="58" xfId="35" applyNumberFormat="1" applyFont="1" applyFill="1" applyBorder="1" applyAlignment="1" applyProtection="1">
      <alignment horizontal="center" vertical="top"/>
      <protection locked="0"/>
    </xf>
    <xf numFmtId="0" fontId="11" fillId="0" borderId="58" xfId="35" applyFont="1" applyFill="1" applyBorder="1" applyAlignment="1">
      <alignment horizontal="center" vertical="top"/>
    </xf>
    <xf numFmtId="0" fontId="10" fillId="0" borderId="13" xfId="35" applyFont="1" applyFill="1" applyBorder="1" applyAlignment="1">
      <alignment horizontal="center" vertical="top"/>
    </xf>
    <xf numFmtId="0" fontId="10" fillId="3" borderId="24" xfId="35" applyFont="1" applyFill="1" applyBorder="1" applyAlignment="1">
      <alignment horizontal="center" vertical="top"/>
    </xf>
    <xf numFmtId="0" fontId="11" fillId="0" borderId="51" xfId="35" applyFont="1" applyFill="1" applyBorder="1" applyAlignment="1">
      <alignment horizontal="center" vertical="top"/>
    </xf>
    <xf numFmtId="169" fontId="54" fillId="0" borderId="61" xfId="35" applyNumberFormat="1" applyFont="1" applyFill="1" applyBorder="1" applyAlignment="1" applyProtection="1">
      <alignment horizontal="center" vertical="top"/>
      <protection locked="0"/>
    </xf>
    <xf numFmtId="0" fontId="11" fillId="0" borderId="61" xfId="35" applyFont="1" applyFill="1" applyBorder="1" applyAlignment="1">
      <alignment horizontal="left" vertical="top" wrapText="1"/>
    </xf>
    <xf numFmtId="4" fontId="11" fillId="0" borderId="64" xfId="35" applyNumberFormat="1" applyFont="1" applyFill="1" applyBorder="1" applyAlignment="1">
      <alignment vertical="top"/>
    </xf>
    <xf numFmtId="49" fontId="10" fillId="0" borderId="4" xfId="35" applyNumberFormat="1" applyFont="1" applyFill="1" applyBorder="1" applyAlignment="1" applyProtection="1">
      <alignment horizontal="center" vertical="top"/>
      <protection locked="0"/>
    </xf>
    <xf numFmtId="0" fontId="11" fillId="0" borderId="6" xfId="35" applyFont="1" applyFill="1" applyBorder="1" applyAlignment="1">
      <alignment horizontal="center" vertical="center"/>
    </xf>
    <xf numFmtId="0" fontId="11" fillId="0" borderId="59" xfId="35" applyFont="1" applyFill="1" applyBorder="1" applyAlignment="1">
      <alignment horizontal="center" vertical="top"/>
    </xf>
    <xf numFmtId="0" fontId="10" fillId="0" borderId="61" xfId="35" applyFont="1" applyFill="1" applyBorder="1" applyAlignment="1">
      <alignment horizontal="center" vertical="top"/>
    </xf>
    <xf numFmtId="169" fontId="6" fillId="0" borderId="61" xfId="35" applyNumberFormat="1" applyFont="1" applyFill="1" applyBorder="1" applyAlignment="1" applyProtection="1">
      <alignment horizontal="center" vertical="top"/>
      <protection locked="0"/>
    </xf>
    <xf numFmtId="49" fontId="10" fillId="0" borderId="1" xfId="35" applyNumberFormat="1" applyFont="1" applyFill="1" applyBorder="1" applyAlignment="1">
      <alignment horizontal="center" vertical="top" wrapText="1"/>
    </xf>
    <xf numFmtId="49" fontId="11" fillId="0" borderId="47" xfId="35" applyNumberFormat="1" applyFont="1" applyFill="1" applyBorder="1" applyAlignment="1">
      <alignment horizontal="center" vertical="top" wrapText="1"/>
    </xf>
    <xf numFmtId="3" fontId="11" fillId="0" borderId="48" xfId="35" applyNumberFormat="1" applyFont="1" applyFill="1" applyBorder="1" applyAlignment="1">
      <alignment horizontal="left" vertical="top" wrapText="1"/>
    </xf>
    <xf numFmtId="2" fontId="6" fillId="0" borderId="1" xfId="35" quotePrefix="1" applyNumberFormat="1" applyFont="1" applyFill="1" applyBorder="1" applyAlignment="1">
      <alignment horizontal="center" vertical="center" wrapText="1"/>
    </xf>
    <xf numFmtId="0" fontId="12" fillId="0" borderId="1" xfId="35" applyFont="1" applyFill="1" applyBorder="1" applyAlignment="1">
      <alignment horizontal="center" vertical="center" wrapText="1"/>
    </xf>
    <xf numFmtId="2" fontId="12" fillId="0" borderId="1" xfId="35" applyNumberFormat="1" applyFont="1" applyFill="1" applyBorder="1" applyAlignment="1">
      <alignment horizontal="center" vertical="center" wrapText="1"/>
    </xf>
    <xf numFmtId="2" fontId="12" fillId="0" borderId="1" xfId="35" applyNumberFormat="1" applyFont="1" applyFill="1" applyBorder="1" applyAlignment="1">
      <alignment vertical="center" wrapText="1"/>
    </xf>
    <xf numFmtId="4" fontId="11" fillId="0" borderId="59" xfId="35" applyNumberFormat="1" applyFont="1" applyFill="1" applyBorder="1" applyAlignment="1">
      <alignment vertical="top"/>
    </xf>
    <xf numFmtId="4" fontId="11" fillId="0" borderId="60" xfId="35" applyNumberFormat="1" applyFont="1" applyFill="1" applyBorder="1" applyAlignment="1">
      <alignment vertical="top"/>
    </xf>
    <xf numFmtId="0" fontId="10" fillId="0" borderId="65" xfId="35" applyFont="1" applyFill="1" applyBorder="1" applyAlignment="1">
      <alignment horizontal="center" vertical="top"/>
    </xf>
    <xf numFmtId="0" fontId="11" fillId="0" borderId="50" xfId="35" applyFont="1" applyFill="1" applyBorder="1" applyAlignment="1">
      <alignment horizontal="center" vertical="top"/>
    </xf>
    <xf numFmtId="168" fontId="6" fillId="0" borderId="32" xfId="35" applyNumberFormat="1" applyFont="1" applyFill="1" applyBorder="1" applyAlignment="1">
      <alignment horizontal="center" vertical="top"/>
    </xf>
    <xf numFmtId="168" fontId="6" fillId="0" borderId="50" xfId="35" applyNumberFormat="1" applyFont="1" applyFill="1" applyBorder="1" applyAlignment="1">
      <alignment horizontal="center" vertical="top"/>
    </xf>
    <xf numFmtId="0" fontId="52" fillId="0" borderId="1" xfId="35" quotePrefix="1" applyFont="1" applyFill="1" applyBorder="1" applyAlignment="1">
      <alignment horizontal="center" vertical="center" wrapText="1"/>
    </xf>
    <xf numFmtId="0" fontId="52" fillId="0" borderId="1" xfId="35" applyFont="1" applyFill="1" applyBorder="1" applyAlignment="1">
      <alignment horizontal="center" vertical="center" wrapText="1"/>
    </xf>
    <xf numFmtId="2" fontId="52" fillId="0" borderId="1" xfId="35" applyNumberFormat="1" applyFont="1" applyFill="1" applyBorder="1" applyAlignment="1">
      <alignment horizontal="center" vertical="center" wrapText="1"/>
    </xf>
    <xf numFmtId="2" fontId="52" fillId="0" borderId="1" xfId="35" applyNumberFormat="1" applyFont="1" applyFill="1" applyBorder="1" applyAlignment="1">
      <alignment vertical="center" wrapText="1"/>
    </xf>
    <xf numFmtId="0" fontId="55" fillId="0" borderId="1" xfId="35" quotePrefix="1" applyFont="1" applyFill="1" applyBorder="1" applyAlignment="1">
      <alignment horizontal="center" vertical="center" wrapText="1"/>
    </xf>
    <xf numFmtId="0" fontId="55" fillId="0" borderId="1" xfId="35" applyFont="1" applyFill="1" applyBorder="1" applyAlignment="1">
      <alignment horizontal="center" vertical="center" wrapText="1"/>
    </xf>
    <xf numFmtId="2" fontId="55" fillId="0" borderId="1" xfId="35" applyNumberFormat="1" applyFont="1" applyFill="1" applyBorder="1" applyAlignment="1">
      <alignment horizontal="center" vertical="center" wrapText="1"/>
    </xf>
    <xf numFmtId="2" fontId="55" fillId="0" borderId="1" xfId="35" quotePrefix="1" applyNumberFormat="1" applyFont="1" applyFill="1" applyBorder="1" applyAlignment="1">
      <alignment vertical="center" wrapText="1"/>
    </xf>
    <xf numFmtId="0" fontId="56" fillId="0" borderId="1" xfId="35" quotePrefix="1" applyFont="1" applyFill="1" applyBorder="1" applyAlignment="1">
      <alignment horizontal="center" vertical="center" wrapText="1"/>
    </xf>
    <xf numFmtId="0" fontId="56" fillId="0" borderId="1" xfId="35" applyFont="1" applyFill="1" applyBorder="1" applyAlignment="1">
      <alignment horizontal="center" vertical="center" wrapText="1"/>
    </xf>
    <xf numFmtId="2" fontId="56" fillId="0" borderId="1" xfId="35" applyNumberFormat="1" applyFont="1" applyFill="1" applyBorder="1" applyAlignment="1">
      <alignment horizontal="center" vertical="center" wrapText="1"/>
    </xf>
    <xf numFmtId="2" fontId="56" fillId="0" borderId="1" xfId="35" applyNumberFormat="1" applyFont="1" applyFill="1" applyBorder="1" applyAlignment="1">
      <alignment vertical="center" wrapText="1"/>
    </xf>
    <xf numFmtId="0" fontId="10" fillId="0" borderId="0" xfId="35" applyFont="1" applyFill="1" applyAlignment="1">
      <alignment vertical="top" wrapText="1"/>
    </xf>
    <xf numFmtId="0" fontId="11" fillId="0" borderId="24" xfId="35" applyFont="1" applyFill="1" applyBorder="1" applyAlignment="1">
      <alignment horizontal="center" vertical="top"/>
    </xf>
    <xf numFmtId="0" fontId="6" fillId="0" borderId="24" xfId="35" applyFont="1" applyFill="1" applyBorder="1" applyAlignment="1">
      <alignment horizontal="center" vertical="top"/>
    </xf>
    <xf numFmtId="4" fontId="6" fillId="0" borderId="64" xfId="35" applyNumberFormat="1" applyFont="1" applyFill="1" applyBorder="1" applyAlignment="1">
      <alignment vertical="top"/>
    </xf>
    <xf numFmtId="49" fontId="6" fillId="0" borderId="58" xfId="35" applyNumberFormat="1" applyFont="1" applyFill="1" applyBorder="1" applyAlignment="1" applyProtection="1">
      <alignment horizontal="center" vertical="top"/>
      <protection locked="0"/>
    </xf>
    <xf numFmtId="0" fontId="6" fillId="0" borderId="58" xfId="35" applyFont="1" applyFill="1" applyBorder="1" applyAlignment="1">
      <alignment horizontal="center" vertical="top" wrapText="1"/>
    </xf>
    <xf numFmtId="4" fontId="12" fillId="0" borderId="37" xfId="35" applyNumberFormat="1" applyFont="1" applyFill="1" applyBorder="1" applyAlignment="1">
      <alignment vertical="top"/>
    </xf>
    <xf numFmtId="0" fontId="6" fillId="0" borderId="43" xfId="35" applyFont="1" applyFill="1" applyBorder="1"/>
    <xf numFmtId="0" fontId="6" fillId="0" borderId="58" xfId="35" applyFont="1" applyFill="1" applyBorder="1"/>
    <xf numFmtId="169" fontId="6" fillId="0" borderId="58" xfId="35" applyNumberFormat="1" applyFont="1" applyFill="1" applyBorder="1" applyProtection="1">
      <protection locked="0"/>
    </xf>
    <xf numFmtId="169" fontId="11" fillId="0" borderId="58" xfId="35" applyNumberFormat="1" applyFont="1" applyFill="1" applyBorder="1" applyAlignment="1" applyProtection="1">
      <alignment vertical="top"/>
      <protection locked="0"/>
    </xf>
    <xf numFmtId="4" fontId="11" fillId="0" borderId="58" xfId="35" applyNumberFormat="1" applyFont="1" applyFill="1" applyBorder="1" applyAlignment="1">
      <alignment horizontal="right" vertical="top" wrapText="1"/>
    </xf>
    <xf numFmtId="169" fontId="11" fillId="0" borderId="58" xfId="35" applyNumberFormat="1" applyFont="1" applyFill="1" applyBorder="1" applyAlignment="1" applyProtection="1">
      <alignment horizontal="center" vertical="top" wrapText="1"/>
      <protection locked="0"/>
    </xf>
    <xf numFmtId="0" fontId="11" fillId="0" borderId="32" xfId="35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10" fillId="0" borderId="5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20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0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22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20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left" vertical="top" wrapText="1"/>
    </xf>
    <xf numFmtId="0" fontId="12" fillId="0" borderId="8" xfId="1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6" fillId="0" borderId="19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top" wrapText="1"/>
    </xf>
    <xf numFmtId="0" fontId="6" fillId="0" borderId="26" xfId="1" applyFont="1" applyFill="1" applyBorder="1" applyAlignment="1">
      <alignment horizontal="center" vertical="top" wrapText="1"/>
    </xf>
    <xf numFmtId="0" fontId="6" fillId="0" borderId="15" xfId="1" applyFont="1" applyFill="1" applyBorder="1" applyAlignment="1">
      <alignment horizontal="center" vertical="top" wrapText="1"/>
    </xf>
    <xf numFmtId="0" fontId="6" fillId="0" borderId="27" xfId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left" vertical="top" wrapText="1"/>
    </xf>
    <xf numFmtId="0" fontId="12" fillId="0" borderId="17" xfId="1" applyFont="1" applyFill="1" applyBorder="1" applyAlignment="1">
      <alignment horizontal="left" vertical="top" wrapText="1"/>
    </xf>
    <xf numFmtId="0" fontId="12" fillId="0" borderId="1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6" fillId="0" borderId="24" xfId="1" applyFont="1" applyFill="1" applyBorder="1" applyAlignment="1">
      <alignment horizontal="center" vertical="top" wrapText="1"/>
    </xf>
    <xf numFmtId="0" fontId="6" fillId="0" borderId="25" xfId="1" applyFont="1" applyFill="1" applyBorder="1" applyAlignment="1">
      <alignment horizontal="center" vertical="top" wrapText="1"/>
    </xf>
    <xf numFmtId="0" fontId="28" fillId="0" borderId="0" xfId="35" applyFont="1" applyFill="1" applyAlignment="1">
      <alignment horizontal="center" vertical="center" wrapText="1"/>
    </xf>
    <xf numFmtId="0" fontId="24" fillId="0" borderId="0" xfId="35" applyFont="1" applyFill="1" applyAlignment="1"/>
    <xf numFmtId="0" fontId="26" fillId="0" borderId="0" xfId="35" applyFont="1" applyFill="1" applyBorder="1" applyAlignment="1"/>
    <xf numFmtId="0" fontId="27" fillId="0" borderId="0" xfId="35" applyNumberFormat="1" applyFont="1" applyAlignment="1">
      <alignment horizontal="left" wrapText="1"/>
    </xf>
    <xf numFmtId="0" fontId="28" fillId="0" borderId="0" xfId="35" applyFont="1" applyFill="1" applyAlignment="1">
      <alignment horizontal="center" vertical="center"/>
    </xf>
    <xf numFmtId="164" fontId="26" fillId="0" borderId="31" xfId="35" applyNumberFormat="1" applyFont="1" applyFill="1" applyBorder="1" applyAlignment="1">
      <alignment horizontal="center" vertical="center" wrapText="1"/>
    </xf>
    <xf numFmtId="164" fontId="26" fillId="0" borderId="34" xfId="35" applyNumberFormat="1" applyFont="1" applyFill="1" applyBorder="1" applyAlignment="1">
      <alignment horizontal="center" vertical="center" wrapText="1"/>
    </xf>
    <xf numFmtId="164" fontId="26" fillId="0" borderId="44" xfId="35" applyNumberFormat="1" applyFont="1" applyFill="1" applyBorder="1" applyAlignment="1">
      <alignment horizontal="center" vertical="center" wrapText="1"/>
    </xf>
    <xf numFmtId="164" fontId="26" fillId="0" borderId="18" xfId="35" applyNumberFormat="1" applyFont="1" applyFill="1" applyBorder="1" applyAlignment="1">
      <alignment horizontal="center" vertical="center" wrapText="1"/>
    </xf>
    <xf numFmtId="164" fontId="26" fillId="0" borderId="38" xfId="35" applyNumberFormat="1" applyFont="1" applyFill="1" applyBorder="1" applyAlignment="1">
      <alignment horizontal="center" vertical="center" wrapText="1"/>
    </xf>
    <xf numFmtId="164" fontId="26" fillId="0" borderId="46" xfId="35" applyNumberFormat="1" applyFont="1" applyFill="1" applyBorder="1" applyAlignment="1">
      <alignment horizontal="center" vertical="center" wrapText="1"/>
    </xf>
    <xf numFmtId="0" fontId="24" fillId="0" borderId="5" xfId="35" applyFont="1" applyFill="1" applyBorder="1" applyAlignment="1">
      <alignment horizontal="center" vertical="center" wrapText="1"/>
    </xf>
    <xf numFmtId="0" fontId="24" fillId="0" borderId="9" xfId="35" applyFont="1" applyFill="1" applyBorder="1" applyAlignment="1">
      <alignment horizontal="center" vertical="center" wrapText="1"/>
    </xf>
    <xf numFmtId="0" fontId="24" fillId="0" borderId="20" xfId="35" applyFont="1" applyFill="1" applyBorder="1" applyAlignment="1">
      <alignment horizontal="center" vertical="center" wrapText="1"/>
    </xf>
    <xf numFmtId="0" fontId="26" fillId="0" borderId="0" xfId="35" applyFont="1" applyFill="1" applyAlignment="1">
      <alignment horizontal="center" vertical="center"/>
    </xf>
    <xf numFmtId="49" fontId="32" fillId="0" borderId="31" xfId="35" applyNumberFormat="1" applyFont="1" applyFill="1" applyBorder="1" applyAlignment="1">
      <alignment horizontal="center" vertical="center" wrapText="1"/>
    </xf>
    <xf numFmtId="49" fontId="32" fillId="0" borderId="34" xfId="35" applyNumberFormat="1" applyFont="1" applyFill="1" applyBorder="1" applyAlignment="1">
      <alignment horizontal="center" vertical="center" wrapText="1"/>
    </xf>
    <xf numFmtId="49" fontId="32" fillId="0" borderId="44" xfId="35" applyNumberFormat="1" applyFont="1" applyFill="1" applyBorder="1" applyAlignment="1">
      <alignment horizontal="center" vertical="center" wrapText="1"/>
    </xf>
    <xf numFmtId="49" fontId="32" fillId="0" borderId="5" xfId="35" applyNumberFormat="1" applyFont="1" applyFill="1" applyBorder="1" applyAlignment="1">
      <alignment horizontal="center" vertical="center" wrapText="1"/>
    </xf>
    <xf numFmtId="49" fontId="32" fillId="0" borderId="9" xfId="35" applyNumberFormat="1" applyFont="1" applyFill="1" applyBorder="1" applyAlignment="1">
      <alignment horizontal="center" vertical="center" wrapText="1"/>
    </xf>
    <xf numFmtId="0" fontId="33" fillId="0" borderId="17" xfId="35" applyFont="1" applyFill="1" applyBorder="1" applyAlignment="1">
      <alignment horizontal="center" vertical="center" wrapText="1"/>
    </xf>
    <xf numFmtId="0" fontId="33" fillId="0" borderId="3" xfId="35" applyFont="1" applyFill="1" applyBorder="1" applyAlignment="1">
      <alignment horizontal="center" vertical="center" wrapText="1"/>
    </xf>
    <xf numFmtId="0" fontId="33" fillId="0" borderId="45" xfId="35" applyFont="1" applyFill="1" applyBorder="1" applyAlignment="1">
      <alignment horizontal="center" vertical="center" wrapText="1"/>
    </xf>
    <xf numFmtId="0" fontId="26" fillId="0" borderId="31" xfId="35" applyFont="1" applyFill="1" applyBorder="1" applyAlignment="1">
      <alignment horizontal="center" vertical="center" wrapText="1"/>
    </xf>
    <xf numFmtId="0" fontId="26" fillId="0" borderId="34" xfId="35" applyFont="1" applyFill="1" applyBorder="1" applyAlignment="1">
      <alignment horizontal="center" vertical="center" wrapText="1"/>
    </xf>
    <xf numFmtId="0" fontId="26" fillId="0" borderId="44" xfId="35" applyFont="1" applyFill="1" applyBorder="1" applyAlignment="1">
      <alignment horizontal="center" vertical="center" wrapText="1"/>
    </xf>
    <xf numFmtId="164" fontId="26" fillId="0" borderId="17" xfId="35" applyNumberFormat="1" applyFont="1" applyFill="1" applyBorder="1" applyAlignment="1">
      <alignment horizontal="center" vertical="center" wrapText="1"/>
    </xf>
    <xf numFmtId="164" fontId="26" fillId="0" borderId="3" xfId="35" applyNumberFormat="1" applyFont="1" applyFill="1" applyBorder="1" applyAlignment="1">
      <alignment horizontal="center" vertical="center" wrapText="1"/>
    </xf>
    <xf numFmtId="164" fontId="26" fillId="0" borderId="45" xfId="35" applyNumberFormat="1" applyFont="1" applyFill="1" applyBorder="1" applyAlignment="1">
      <alignment horizontal="center" vertical="center" wrapText="1"/>
    </xf>
    <xf numFmtId="0" fontId="10" fillId="0" borderId="0" xfId="35" applyFont="1" applyFill="1" applyAlignment="1"/>
    <xf numFmtId="0" fontId="35" fillId="0" borderId="0" xfId="35" applyFont="1" applyFill="1" applyBorder="1" applyAlignment="1"/>
    <xf numFmtId="0" fontId="52" fillId="0" borderId="0" xfId="35" applyNumberFormat="1" applyFont="1" applyAlignment="1">
      <alignment horizontal="left" wrapText="1"/>
    </xf>
    <xf numFmtId="169" fontId="10" fillId="0" borderId="0" xfId="35" applyNumberFormat="1" applyFont="1" applyFill="1" applyAlignment="1" applyProtection="1">
      <alignment horizontal="center" wrapText="1"/>
      <protection locked="0"/>
    </xf>
    <xf numFmtId="169" fontId="10" fillId="0" borderId="0" xfId="35" applyNumberFormat="1" applyFont="1" applyFill="1" applyAlignment="1" applyProtection="1">
      <alignment horizontal="center" vertical="center" wrapText="1"/>
      <protection locked="0"/>
    </xf>
    <xf numFmtId="0" fontId="53" fillId="0" borderId="50" xfId="35" applyFont="1" applyFill="1" applyBorder="1" applyAlignment="1">
      <alignment horizontal="center" vertical="center" wrapText="1"/>
    </xf>
    <xf numFmtId="0" fontId="53" fillId="0" borderId="51" xfId="35" applyFont="1" applyFill="1" applyBorder="1" applyAlignment="1">
      <alignment horizontal="center" vertical="center" wrapText="1"/>
    </xf>
    <xf numFmtId="0" fontId="53" fillId="0" borderId="54" xfId="35" applyFont="1" applyFill="1" applyBorder="1" applyAlignment="1">
      <alignment horizontal="center" vertical="center" wrapText="1"/>
    </xf>
    <xf numFmtId="0" fontId="10" fillId="0" borderId="15" xfId="35" applyFont="1" applyFill="1" applyBorder="1" applyAlignment="1">
      <alignment horizontal="center" vertical="top"/>
    </xf>
    <xf numFmtId="0" fontId="10" fillId="0" borderId="39" xfId="35" applyFont="1" applyFill="1" applyBorder="1" applyAlignment="1">
      <alignment horizontal="center" vertical="top"/>
    </xf>
    <xf numFmtId="0" fontId="10" fillId="0" borderId="27" xfId="35" applyFont="1" applyFill="1" applyBorder="1" applyAlignment="1">
      <alignment horizontal="center" vertical="top"/>
    </xf>
    <xf numFmtId="0" fontId="10" fillId="0" borderId="24" xfId="35" applyFont="1" applyFill="1" applyBorder="1" applyAlignment="1">
      <alignment horizontal="center" vertical="top"/>
    </xf>
    <xf numFmtId="0" fontId="53" fillId="0" borderId="15" xfId="35" applyFont="1" applyFill="1" applyBorder="1" applyAlignment="1">
      <alignment horizontal="center" vertical="center" wrapText="1"/>
    </xf>
    <xf numFmtId="0" fontId="53" fillId="0" borderId="39" xfId="35" applyFont="1" applyFill="1" applyBorder="1" applyAlignment="1">
      <alignment horizontal="center" vertical="center" wrapText="1"/>
    </xf>
    <xf numFmtId="0" fontId="53" fillId="0" borderId="27" xfId="35" applyFont="1" applyFill="1" applyBorder="1" applyAlignment="1">
      <alignment horizontal="center" vertical="center" wrapText="1"/>
    </xf>
    <xf numFmtId="0" fontId="53" fillId="3" borderId="50" xfId="35" applyFont="1" applyFill="1" applyBorder="1" applyAlignment="1">
      <alignment horizontal="center" vertical="center" wrapText="1"/>
    </xf>
    <xf numFmtId="0" fontId="53" fillId="3" borderId="51" xfId="35" applyFont="1" applyFill="1" applyBorder="1" applyAlignment="1">
      <alignment horizontal="center" vertical="center" wrapText="1"/>
    </xf>
    <xf numFmtId="0" fontId="53" fillId="3" borderId="54" xfId="35" applyFont="1" applyFill="1" applyBorder="1" applyAlignment="1">
      <alignment horizontal="center" vertical="center" wrapText="1"/>
    </xf>
    <xf numFmtId="0" fontId="53" fillId="0" borderId="32" xfId="35" applyFont="1" applyFill="1" applyBorder="1" applyAlignment="1">
      <alignment horizontal="center" vertical="center" wrapText="1"/>
    </xf>
    <xf numFmtId="0" fontId="53" fillId="0" borderId="16" xfId="35" applyFont="1" applyFill="1" applyBorder="1" applyAlignment="1">
      <alignment horizontal="center" vertical="center" wrapText="1"/>
    </xf>
    <xf numFmtId="0" fontId="53" fillId="0" borderId="33" xfId="35" applyFont="1" applyFill="1" applyBorder="1" applyAlignment="1">
      <alignment horizontal="center" vertical="center" wrapText="1"/>
    </xf>
    <xf numFmtId="0" fontId="53" fillId="0" borderId="52" xfId="35" applyFont="1" applyFill="1" applyBorder="1" applyAlignment="1">
      <alignment horizontal="center" vertical="center" wrapText="1"/>
    </xf>
    <xf numFmtId="0" fontId="53" fillId="0" borderId="2" xfId="35" applyFont="1" applyFill="1" applyBorder="1" applyAlignment="1">
      <alignment horizontal="center" vertical="center" wrapText="1"/>
    </xf>
    <xf numFmtId="0" fontId="53" fillId="0" borderId="4" xfId="35" applyFont="1" applyFill="1" applyBorder="1" applyAlignment="1">
      <alignment horizontal="center" vertical="center" wrapText="1"/>
    </xf>
    <xf numFmtId="0" fontId="53" fillId="0" borderId="53" xfId="35" applyFont="1" applyFill="1" applyBorder="1" applyAlignment="1">
      <alignment horizontal="center" vertical="center" wrapText="1"/>
    </xf>
    <xf numFmtId="0" fontId="53" fillId="0" borderId="56" xfId="35" applyFont="1" applyFill="1" applyBorder="1" applyAlignment="1">
      <alignment horizontal="center" vertical="center" wrapText="1"/>
    </xf>
    <xf numFmtId="0" fontId="31" fillId="0" borderId="0" xfId="35" applyFont="1" applyFill="1" applyBorder="1" applyAlignment="1">
      <alignment horizontal="center" wrapText="1"/>
    </xf>
    <xf numFmtId="0" fontId="10" fillId="0" borderId="13" xfId="35" applyFont="1" applyFill="1" applyBorder="1" applyAlignment="1">
      <alignment horizontal="center" vertical="top"/>
    </xf>
    <xf numFmtId="0" fontId="10" fillId="0" borderId="25" xfId="35" applyFont="1" applyFill="1" applyBorder="1" applyAlignment="1">
      <alignment horizontal="center" vertical="top"/>
    </xf>
  </cellXfs>
  <cellStyles count="40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 2" xfId="14"/>
    <cellStyle name="Звичайний 2 2 2" xfId="15"/>
    <cellStyle name="Звичайний 2 3" xfId="16"/>
    <cellStyle name="Звичайний 2_2017 роз Формула" xfId="17"/>
    <cellStyle name="Звичайний 20" xfId="18"/>
    <cellStyle name="Звичайний 21" xfId="19"/>
    <cellStyle name="Звичайний 22" xfId="20"/>
    <cellStyle name="Звичайний 22 2" xfId="21"/>
    <cellStyle name="Звичайний 22_2017 роз Формула" xfId="22"/>
    <cellStyle name="Звичайний 23" xfId="23"/>
    <cellStyle name="Звичайний 24" xfId="24"/>
    <cellStyle name="Звичайний 25" xfId="25"/>
    <cellStyle name="Звичайний 3" xfId="26"/>
    <cellStyle name="Звичайний 4" xfId="27"/>
    <cellStyle name="Звичайний 4 2" xfId="28"/>
    <cellStyle name="Звичайний 5" xfId="29"/>
    <cellStyle name="Звичайний 6" xfId="30"/>
    <cellStyle name="Звичайний 7" xfId="31"/>
    <cellStyle name="Звичайний 8" xfId="32"/>
    <cellStyle name="Звичайний 9" xfId="33"/>
    <cellStyle name="Обычный" xfId="0" builtinId="0"/>
    <cellStyle name="Обычный 2" xfId="1"/>
    <cellStyle name="Обычный 3" xfId="34"/>
    <cellStyle name="Обычный 4" xfId="35"/>
    <cellStyle name="Стиль 1" xfId="36"/>
    <cellStyle name="Фінансовий 2" xfId="37"/>
    <cellStyle name="Фінансовий 2 2" xfId="38"/>
    <cellStyle name="Фінансовий 3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A5" sqref="A5:F5"/>
    </sheetView>
  </sheetViews>
  <sheetFormatPr defaultRowHeight="13.8"/>
  <cols>
    <col min="1" max="1" width="11.33203125" customWidth="1"/>
    <col min="2" max="2" width="41.109375" customWidth="1"/>
    <col min="3" max="3" width="14.21875" customWidth="1"/>
    <col min="4" max="4" width="14.109375" customWidth="1"/>
    <col min="5" max="5" width="14.21875" customWidth="1"/>
    <col min="6" max="6" width="14.77734375" customWidth="1"/>
  </cols>
  <sheetData>
    <row r="1" spans="1:6">
      <c r="D1" t="s">
        <v>0</v>
      </c>
    </row>
    <row r="2" spans="1:6">
      <c r="D2" t="s">
        <v>25</v>
      </c>
    </row>
    <row r="3" spans="1:6">
      <c r="D3" t="s">
        <v>26</v>
      </c>
    </row>
    <row r="5" spans="1:6">
      <c r="A5" s="336" t="s">
        <v>27</v>
      </c>
      <c r="B5" s="337"/>
      <c r="C5" s="337"/>
      <c r="D5" s="337"/>
      <c r="E5" s="337"/>
      <c r="F5" s="337"/>
    </row>
    <row r="6" spans="1:6">
      <c r="A6" s="336" t="s">
        <v>28</v>
      </c>
      <c r="B6" s="336"/>
      <c r="C6" s="336"/>
      <c r="D6" s="336"/>
      <c r="E6" s="336"/>
      <c r="F6" s="336"/>
    </row>
    <row r="7" spans="1:6">
      <c r="A7" s="336" t="s">
        <v>29</v>
      </c>
      <c r="B7" s="336"/>
      <c r="C7" s="336"/>
      <c r="D7" s="336"/>
      <c r="E7" s="336"/>
      <c r="F7" s="336"/>
    </row>
    <row r="8" spans="1:6">
      <c r="A8" s="336" t="s">
        <v>30</v>
      </c>
      <c r="B8" s="336"/>
      <c r="C8" s="336"/>
      <c r="D8" s="336"/>
      <c r="E8" s="336"/>
      <c r="F8" s="336"/>
    </row>
    <row r="9" spans="1:6">
      <c r="A9" s="336" t="s">
        <v>31</v>
      </c>
      <c r="B9" s="336"/>
      <c r="C9" s="336"/>
      <c r="D9" s="336"/>
      <c r="E9" s="336"/>
      <c r="F9" s="336"/>
    </row>
    <row r="10" spans="1:6">
      <c r="A10" s="336" t="s">
        <v>32</v>
      </c>
      <c r="B10" s="336"/>
      <c r="C10" s="336"/>
      <c r="D10" s="336"/>
      <c r="E10" s="336"/>
      <c r="F10" s="336"/>
    </row>
    <row r="11" spans="1:6">
      <c r="A11" s="16"/>
      <c r="F11" s="1" t="s">
        <v>1</v>
      </c>
    </row>
    <row r="12" spans="1:6">
      <c r="A12" s="338" t="s">
        <v>2</v>
      </c>
      <c r="B12" s="338" t="s">
        <v>3</v>
      </c>
      <c r="C12" s="339" t="s">
        <v>4</v>
      </c>
      <c r="D12" s="338" t="s">
        <v>5</v>
      </c>
      <c r="E12" s="338" t="s">
        <v>6</v>
      </c>
      <c r="F12" s="338"/>
    </row>
    <row r="13" spans="1:6">
      <c r="A13" s="338"/>
      <c r="B13" s="338"/>
      <c r="C13" s="338"/>
      <c r="D13" s="338"/>
      <c r="E13" s="338" t="s">
        <v>7</v>
      </c>
      <c r="F13" s="340" t="s">
        <v>8</v>
      </c>
    </row>
    <row r="14" spans="1:6">
      <c r="A14" s="338"/>
      <c r="B14" s="338"/>
      <c r="C14" s="338"/>
      <c r="D14" s="338"/>
      <c r="E14" s="338"/>
      <c r="F14" s="338"/>
    </row>
    <row r="15" spans="1:6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6">
      <c r="A16" s="5">
        <v>10000000</v>
      </c>
      <c r="B16" s="6" t="s">
        <v>9</v>
      </c>
      <c r="C16" s="7">
        <f t="shared" ref="C16:C28" si="0">D16+E16</f>
        <v>-1860645</v>
      </c>
      <c r="D16" s="8">
        <v>-1860645</v>
      </c>
      <c r="E16" s="8">
        <v>0</v>
      </c>
      <c r="F16" s="8">
        <v>0</v>
      </c>
    </row>
    <row r="17" spans="1:6" ht="27.6">
      <c r="A17" s="5">
        <v>11000000</v>
      </c>
      <c r="B17" s="6" t="s">
        <v>10</v>
      </c>
      <c r="C17" s="7">
        <f t="shared" si="0"/>
        <v>-1860645</v>
      </c>
      <c r="D17" s="8">
        <v>-1860645</v>
      </c>
      <c r="E17" s="8">
        <v>0</v>
      </c>
      <c r="F17" s="8">
        <v>0</v>
      </c>
    </row>
    <row r="18" spans="1:6">
      <c r="A18" s="5">
        <v>11010000</v>
      </c>
      <c r="B18" s="6" t="s">
        <v>11</v>
      </c>
      <c r="C18" s="7">
        <f t="shared" si="0"/>
        <v>-1860645</v>
      </c>
      <c r="D18" s="8">
        <v>-1860645</v>
      </c>
      <c r="E18" s="8">
        <v>0</v>
      </c>
      <c r="F18" s="8">
        <v>0</v>
      </c>
    </row>
    <row r="19" spans="1:6" ht="41.4">
      <c r="A19" s="9">
        <v>11010100</v>
      </c>
      <c r="B19" s="10" t="s">
        <v>12</v>
      </c>
      <c r="C19" s="11">
        <f t="shared" si="0"/>
        <v>-1860645</v>
      </c>
      <c r="D19" s="12">
        <v>-1860645</v>
      </c>
      <c r="E19" s="12">
        <v>0</v>
      </c>
      <c r="F19" s="12">
        <v>0</v>
      </c>
    </row>
    <row r="20" spans="1:6" ht="27.6">
      <c r="A20" s="13"/>
      <c r="B20" s="14" t="s">
        <v>13</v>
      </c>
      <c r="C20" s="7">
        <f t="shared" si="0"/>
        <v>-1860645</v>
      </c>
      <c r="D20" s="7">
        <v>-1860645</v>
      </c>
      <c r="E20" s="7">
        <v>0</v>
      </c>
      <c r="F20" s="7">
        <v>0</v>
      </c>
    </row>
    <row r="21" spans="1:6">
      <c r="A21" s="5">
        <v>40000000</v>
      </c>
      <c r="B21" s="6" t="s">
        <v>14</v>
      </c>
      <c r="C21" s="7">
        <f t="shared" si="0"/>
        <v>-503694</v>
      </c>
      <c r="D21" s="8">
        <v>-503694</v>
      </c>
      <c r="E21" s="8">
        <v>0</v>
      </c>
      <c r="F21" s="8">
        <v>0</v>
      </c>
    </row>
    <row r="22" spans="1:6">
      <c r="A22" s="5">
        <v>41000000</v>
      </c>
      <c r="B22" s="6" t="s">
        <v>15</v>
      </c>
      <c r="C22" s="7">
        <f t="shared" si="0"/>
        <v>-503694</v>
      </c>
      <c r="D22" s="8">
        <v>-503694</v>
      </c>
      <c r="E22" s="8">
        <v>0</v>
      </c>
      <c r="F22" s="8">
        <v>0</v>
      </c>
    </row>
    <row r="23" spans="1:6" ht="27.6">
      <c r="A23" s="5">
        <v>41030000</v>
      </c>
      <c r="B23" s="6" t="s">
        <v>16</v>
      </c>
      <c r="C23" s="7">
        <f t="shared" si="0"/>
        <v>-500000</v>
      </c>
      <c r="D23" s="8">
        <v>-500000</v>
      </c>
      <c r="E23" s="8">
        <v>0</v>
      </c>
      <c r="F23" s="8">
        <v>0</v>
      </c>
    </row>
    <row r="24" spans="1:6" ht="27.6">
      <c r="A24" s="9">
        <v>41033900</v>
      </c>
      <c r="B24" s="10" t="s">
        <v>17</v>
      </c>
      <c r="C24" s="11">
        <f t="shared" si="0"/>
        <v>-500000</v>
      </c>
      <c r="D24" s="12">
        <v>-500000</v>
      </c>
      <c r="E24" s="12">
        <v>0</v>
      </c>
      <c r="F24" s="12">
        <v>0</v>
      </c>
    </row>
    <row r="25" spans="1:6" ht="27.6">
      <c r="A25" s="5">
        <v>41050000</v>
      </c>
      <c r="B25" s="6" t="s">
        <v>18</v>
      </c>
      <c r="C25" s="7">
        <f t="shared" si="0"/>
        <v>-3694</v>
      </c>
      <c r="D25" s="8">
        <v>-3694</v>
      </c>
      <c r="E25" s="8">
        <v>0</v>
      </c>
      <c r="F25" s="8">
        <v>0</v>
      </c>
    </row>
    <row r="26" spans="1:6" ht="41.4">
      <c r="A26" s="9">
        <v>41051000</v>
      </c>
      <c r="B26" s="10" t="s">
        <v>19</v>
      </c>
      <c r="C26" s="11">
        <f t="shared" si="0"/>
        <v>0</v>
      </c>
      <c r="D26" s="12">
        <v>0</v>
      </c>
      <c r="E26" s="12">
        <v>0</v>
      </c>
      <c r="F26" s="12">
        <v>0</v>
      </c>
    </row>
    <row r="27" spans="1:6" ht="69">
      <c r="A27" s="9">
        <v>41051400</v>
      </c>
      <c r="B27" s="10" t="s">
        <v>20</v>
      </c>
      <c r="C27" s="11">
        <f t="shared" si="0"/>
        <v>-3694</v>
      </c>
      <c r="D27" s="12">
        <v>-3694</v>
      </c>
      <c r="E27" s="12">
        <v>0</v>
      </c>
      <c r="F27" s="12">
        <v>0</v>
      </c>
    </row>
    <row r="28" spans="1:6">
      <c r="A28" s="15" t="s">
        <v>22</v>
      </c>
      <c r="B28" s="14" t="s">
        <v>21</v>
      </c>
      <c r="C28" s="7">
        <f t="shared" si="0"/>
        <v>-2364339</v>
      </c>
      <c r="D28" s="7">
        <v>-2364339</v>
      </c>
      <c r="E28" s="7">
        <v>0</v>
      </c>
      <c r="F28" s="7">
        <v>0</v>
      </c>
    </row>
    <row r="31" spans="1:6">
      <c r="B31" s="2" t="s">
        <v>23</v>
      </c>
      <c r="E31" s="2" t="s">
        <v>24</v>
      </c>
    </row>
  </sheetData>
  <mergeCells count="13">
    <mergeCell ref="A5:F5"/>
    <mergeCell ref="A12:A14"/>
    <mergeCell ref="B12:B14"/>
    <mergeCell ref="C12:C14"/>
    <mergeCell ref="D12:D14"/>
    <mergeCell ref="E12:F12"/>
    <mergeCell ref="E13:E14"/>
    <mergeCell ref="F13:F14"/>
    <mergeCell ref="A6:F6"/>
    <mergeCell ref="A7:F7"/>
    <mergeCell ref="A8:F8"/>
    <mergeCell ref="A9:F9"/>
    <mergeCell ref="A10:F10"/>
  </mergeCells>
  <pageMargins left="0.78740157480314965" right="0.39370078740157483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4" workbookViewId="0">
      <selection activeCell="B16" sqref="B16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>
      <c r="D1" t="s">
        <v>33</v>
      </c>
    </row>
    <row r="2" spans="1:6">
      <c r="D2" t="s">
        <v>25</v>
      </c>
    </row>
    <row r="3" spans="1:6">
      <c r="D3" t="s">
        <v>34</v>
      </c>
    </row>
    <row r="4" spans="1:6">
      <c r="D4" t="s">
        <v>35</v>
      </c>
    </row>
    <row r="5" spans="1:6">
      <c r="D5" t="s">
        <v>26</v>
      </c>
    </row>
    <row r="7" spans="1:6" ht="25.5" customHeight="1">
      <c r="A7" s="336" t="s">
        <v>36</v>
      </c>
      <c r="B7" s="337"/>
      <c r="C7" s="337"/>
      <c r="D7" s="337"/>
      <c r="E7" s="337"/>
      <c r="F7" s="337"/>
    </row>
    <row r="8" spans="1:6">
      <c r="A8" s="16"/>
      <c r="F8" s="1" t="s">
        <v>1</v>
      </c>
    </row>
    <row r="9" spans="1:6">
      <c r="A9" s="338" t="s">
        <v>2</v>
      </c>
      <c r="B9" s="338" t="s">
        <v>37</v>
      </c>
      <c r="C9" s="339" t="s">
        <v>4</v>
      </c>
      <c r="D9" s="338" t="s">
        <v>5</v>
      </c>
      <c r="E9" s="338" t="s">
        <v>6</v>
      </c>
      <c r="F9" s="338"/>
    </row>
    <row r="10" spans="1:6">
      <c r="A10" s="338"/>
      <c r="B10" s="338"/>
      <c r="C10" s="338"/>
      <c r="D10" s="338"/>
      <c r="E10" s="338" t="s">
        <v>7</v>
      </c>
      <c r="F10" s="338" t="s">
        <v>8</v>
      </c>
    </row>
    <row r="11" spans="1:6">
      <c r="A11" s="338"/>
      <c r="B11" s="338"/>
      <c r="C11" s="338"/>
      <c r="D11" s="338"/>
      <c r="E11" s="338"/>
      <c r="F11" s="338"/>
    </row>
    <row r="12" spans="1:6">
      <c r="A12" s="17">
        <v>1</v>
      </c>
      <c r="B12" s="17">
        <v>2</v>
      </c>
      <c r="C12" s="18">
        <v>3</v>
      </c>
      <c r="D12" s="17">
        <v>4</v>
      </c>
      <c r="E12" s="17">
        <v>5</v>
      </c>
      <c r="F12" s="17">
        <v>6</v>
      </c>
    </row>
    <row r="13" spans="1:6" ht="21" customHeight="1">
      <c r="A13" s="341" t="s">
        <v>38</v>
      </c>
      <c r="B13" s="342"/>
      <c r="C13" s="342"/>
      <c r="D13" s="342"/>
      <c r="E13" s="342"/>
      <c r="F13" s="343"/>
    </row>
    <row r="14" spans="1:6">
      <c r="A14" s="5">
        <v>200000</v>
      </c>
      <c r="B14" s="6" t="s">
        <v>39</v>
      </c>
      <c r="C14" s="7">
        <f>D14+E14</f>
        <v>0</v>
      </c>
      <c r="D14" s="8">
        <v>-6845.18</v>
      </c>
      <c r="E14" s="8">
        <v>6845.18</v>
      </c>
      <c r="F14" s="8">
        <v>6845.18</v>
      </c>
    </row>
    <row r="15" spans="1:6" ht="27.6">
      <c r="A15" s="5">
        <v>208000</v>
      </c>
      <c r="B15" s="6" t="s">
        <v>40</v>
      </c>
      <c r="C15" s="7">
        <f>D15+E15</f>
        <v>0</v>
      </c>
      <c r="D15" s="8">
        <v>-6845.18</v>
      </c>
      <c r="E15" s="8">
        <v>6845.18</v>
      </c>
      <c r="F15" s="8">
        <v>6845.18</v>
      </c>
    </row>
    <row r="16" spans="1:6" ht="41.4">
      <c r="A16" s="9">
        <v>208400</v>
      </c>
      <c r="B16" s="10" t="s">
        <v>41</v>
      </c>
      <c r="C16" s="11">
        <f>D16+E16</f>
        <v>0</v>
      </c>
      <c r="D16" s="12">
        <v>-6845.18</v>
      </c>
      <c r="E16" s="12">
        <v>6845.18</v>
      </c>
      <c r="F16" s="12">
        <v>6845.18</v>
      </c>
    </row>
    <row r="17" spans="1:6">
      <c r="A17" s="15" t="s">
        <v>22</v>
      </c>
      <c r="B17" s="14" t="s">
        <v>42</v>
      </c>
      <c r="C17" s="7">
        <f>D17+E17</f>
        <v>0</v>
      </c>
      <c r="D17" s="7">
        <v>-6845.18</v>
      </c>
      <c r="E17" s="7">
        <v>6845.18</v>
      </c>
      <c r="F17" s="7">
        <v>6845.18</v>
      </c>
    </row>
    <row r="18" spans="1:6" ht="21" customHeight="1">
      <c r="A18" s="341" t="s">
        <v>43</v>
      </c>
      <c r="B18" s="342"/>
      <c r="C18" s="342"/>
      <c r="D18" s="342"/>
      <c r="E18" s="342"/>
      <c r="F18" s="343"/>
    </row>
    <row r="19" spans="1:6">
      <c r="A19" s="5">
        <v>600000</v>
      </c>
      <c r="B19" s="6" t="s">
        <v>44</v>
      </c>
      <c r="C19" s="7">
        <f>D19+E19</f>
        <v>0</v>
      </c>
      <c r="D19" s="8">
        <v>-6845.18</v>
      </c>
      <c r="E19" s="8">
        <v>6845.18</v>
      </c>
      <c r="F19" s="8">
        <v>6845.18</v>
      </c>
    </row>
    <row r="20" spans="1:6">
      <c r="A20" s="5">
        <v>602000</v>
      </c>
      <c r="B20" s="6" t="s">
        <v>45</v>
      </c>
      <c r="C20" s="7">
        <f>D20+E20</f>
        <v>0</v>
      </c>
      <c r="D20" s="8">
        <v>-6845.18</v>
      </c>
      <c r="E20" s="8">
        <v>6845.18</v>
      </c>
      <c r="F20" s="8">
        <v>6845.18</v>
      </c>
    </row>
    <row r="21" spans="1:6" ht="41.4">
      <c r="A21" s="9">
        <v>602400</v>
      </c>
      <c r="B21" s="10" t="s">
        <v>41</v>
      </c>
      <c r="C21" s="11">
        <f>D21+E21</f>
        <v>0</v>
      </c>
      <c r="D21" s="12">
        <v>-6845.18</v>
      </c>
      <c r="E21" s="12">
        <v>6845.18</v>
      </c>
      <c r="F21" s="12">
        <v>6845.18</v>
      </c>
    </row>
    <row r="22" spans="1:6">
      <c r="A22" s="15" t="s">
        <v>22</v>
      </c>
      <c r="B22" s="14" t="s">
        <v>42</v>
      </c>
      <c r="C22" s="7">
        <f>D22+E22</f>
        <v>0</v>
      </c>
      <c r="D22" s="7">
        <v>-6845.18</v>
      </c>
      <c r="E22" s="7">
        <v>6845.18</v>
      </c>
      <c r="F22" s="7">
        <v>6845.18</v>
      </c>
    </row>
    <row r="25" spans="1:6">
      <c r="B25" s="2" t="s">
        <v>23</v>
      </c>
      <c r="E25" s="2" t="s">
        <v>24</v>
      </c>
    </row>
  </sheetData>
  <mergeCells count="10">
    <mergeCell ref="A13:F13"/>
    <mergeCell ref="A18:F18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39370078740157483" top="0.39370078740157483" bottom="0.39370078740157483" header="0" footer="0"/>
  <pageSetup paperSize="9" scale="91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opLeftCell="A7" zoomScale="75" zoomScaleNormal="75" workbookViewId="0">
      <selection activeCell="D19" sqref="D19"/>
    </sheetView>
  </sheetViews>
  <sheetFormatPr defaultRowHeight="13.8"/>
  <cols>
    <col min="1" max="3" width="12.109375" customWidth="1"/>
    <col min="4" max="4" width="40.77734375" customWidth="1"/>
    <col min="5" max="16" width="13.77734375" customWidth="1"/>
  </cols>
  <sheetData>
    <row r="1" spans="1:16">
      <c r="M1" t="s">
        <v>46</v>
      </c>
    </row>
    <row r="2" spans="1:16">
      <c r="M2" t="s">
        <v>25</v>
      </c>
    </row>
    <row r="3" spans="1:16">
      <c r="M3" t="s">
        <v>26</v>
      </c>
    </row>
    <row r="5" spans="1:16">
      <c r="A5" s="344" t="s">
        <v>47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16">
      <c r="A6" s="344" t="s">
        <v>48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>
      <c r="A7" s="344" t="s">
        <v>49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1:16">
      <c r="A8" s="344" t="s">
        <v>30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1:16">
      <c r="A9" s="344" t="s">
        <v>31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</row>
    <row r="10" spans="1:16">
      <c r="A10" s="344" t="s">
        <v>32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</row>
    <row r="11" spans="1:16">
      <c r="A11" s="16"/>
      <c r="P11" s="1" t="s">
        <v>50</v>
      </c>
    </row>
    <row r="12" spans="1:16">
      <c r="A12" s="345" t="s">
        <v>51</v>
      </c>
      <c r="B12" s="345" t="s">
        <v>52</v>
      </c>
      <c r="C12" s="345" t="s">
        <v>53</v>
      </c>
      <c r="D12" s="338" t="s">
        <v>54</v>
      </c>
      <c r="E12" s="338" t="s">
        <v>5</v>
      </c>
      <c r="F12" s="338"/>
      <c r="G12" s="338"/>
      <c r="H12" s="338"/>
      <c r="I12" s="338"/>
      <c r="J12" s="338" t="s">
        <v>6</v>
      </c>
      <c r="K12" s="338"/>
      <c r="L12" s="338"/>
      <c r="M12" s="338"/>
      <c r="N12" s="338"/>
      <c r="O12" s="338"/>
      <c r="P12" s="339" t="s">
        <v>55</v>
      </c>
    </row>
    <row r="13" spans="1:16">
      <c r="A13" s="338"/>
      <c r="B13" s="338"/>
      <c r="C13" s="338"/>
      <c r="D13" s="338"/>
      <c r="E13" s="339" t="s">
        <v>7</v>
      </c>
      <c r="F13" s="338" t="s">
        <v>56</v>
      </c>
      <c r="G13" s="338" t="s">
        <v>57</v>
      </c>
      <c r="H13" s="338"/>
      <c r="I13" s="338" t="s">
        <v>58</v>
      </c>
      <c r="J13" s="339" t="s">
        <v>7</v>
      </c>
      <c r="K13" s="338" t="s">
        <v>8</v>
      </c>
      <c r="L13" s="338" t="s">
        <v>56</v>
      </c>
      <c r="M13" s="338" t="s">
        <v>57</v>
      </c>
      <c r="N13" s="338"/>
      <c r="O13" s="338" t="s">
        <v>58</v>
      </c>
      <c r="P13" s="338"/>
    </row>
    <row r="14" spans="1:16">
      <c r="A14" s="338"/>
      <c r="B14" s="338"/>
      <c r="C14" s="338"/>
      <c r="D14" s="338"/>
      <c r="E14" s="338"/>
      <c r="F14" s="338"/>
      <c r="G14" s="338" t="s">
        <v>59</v>
      </c>
      <c r="H14" s="338" t="s">
        <v>60</v>
      </c>
      <c r="I14" s="338"/>
      <c r="J14" s="338"/>
      <c r="K14" s="338"/>
      <c r="L14" s="338"/>
      <c r="M14" s="338" t="s">
        <v>59</v>
      </c>
      <c r="N14" s="338" t="s">
        <v>60</v>
      </c>
      <c r="O14" s="338"/>
      <c r="P14" s="338"/>
    </row>
    <row r="15" spans="1:16" ht="44.25" customHeight="1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</row>
    <row r="16" spans="1:16">
      <c r="A16" s="17">
        <v>1</v>
      </c>
      <c r="B16" s="17">
        <v>2</v>
      </c>
      <c r="C16" s="17">
        <v>3</v>
      </c>
      <c r="D16" s="17">
        <v>4</v>
      </c>
      <c r="E16" s="18">
        <v>5</v>
      </c>
      <c r="F16" s="17">
        <v>6</v>
      </c>
      <c r="G16" s="17">
        <v>7</v>
      </c>
      <c r="H16" s="17">
        <v>8</v>
      </c>
      <c r="I16" s="17">
        <v>9</v>
      </c>
      <c r="J16" s="18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8">
        <v>16</v>
      </c>
    </row>
    <row r="17" spans="1:16">
      <c r="A17" s="19" t="s">
        <v>61</v>
      </c>
      <c r="B17" s="20"/>
      <c r="C17" s="21"/>
      <c r="D17" s="22" t="s">
        <v>62</v>
      </c>
      <c r="E17" s="23">
        <v>-603750</v>
      </c>
      <c r="F17" s="24">
        <v>-603750</v>
      </c>
      <c r="G17" s="24">
        <v>-206420</v>
      </c>
      <c r="H17" s="24">
        <v>-159750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ref="P17:P37" si="0">E17+J17</f>
        <v>-603750</v>
      </c>
    </row>
    <row r="18" spans="1:16">
      <c r="A18" s="19" t="s">
        <v>63</v>
      </c>
      <c r="B18" s="20"/>
      <c r="C18" s="21"/>
      <c r="D18" s="24" t="s">
        <v>62</v>
      </c>
      <c r="E18" s="23">
        <v>-603750</v>
      </c>
      <c r="F18" s="24">
        <v>-603750</v>
      </c>
      <c r="G18" s="24">
        <v>-206420</v>
      </c>
      <c r="H18" s="24">
        <v>-159750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-603750</v>
      </c>
    </row>
    <row r="19" spans="1:16" ht="69">
      <c r="A19" s="25" t="s">
        <v>64</v>
      </c>
      <c r="B19" s="25" t="s">
        <v>65</v>
      </c>
      <c r="C19" s="26" t="s">
        <v>66</v>
      </c>
      <c r="D19" s="27" t="s">
        <v>67</v>
      </c>
      <c r="E19" s="28">
        <v>-285000</v>
      </c>
      <c r="F19" s="29">
        <v>-285000</v>
      </c>
      <c r="G19" s="29">
        <v>-150000</v>
      </c>
      <c r="H19" s="29">
        <v>-17000</v>
      </c>
      <c r="I19" s="29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 t="shared" si="0"/>
        <v>-285000</v>
      </c>
    </row>
    <row r="20" spans="1:16">
      <c r="A20" s="25" t="s">
        <v>68</v>
      </c>
      <c r="B20" s="25" t="s">
        <v>69</v>
      </c>
      <c r="C20" s="26" t="s">
        <v>70</v>
      </c>
      <c r="D20" s="27" t="s">
        <v>71</v>
      </c>
      <c r="E20" s="28">
        <v>-10000</v>
      </c>
      <c r="F20" s="29">
        <v>-10000</v>
      </c>
      <c r="G20" s="29">
        <v>-10000</v>
      </c>
      <c r="H20" s="29">
        <v>0</v>
      </c>
      <c r="I20" s="29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8">
        <f t="shared" si="0"/>
        <v>-10000</v>
      </c>
    </row>
    <row r="21" spans="1:16" ht="55.2">
      <c r="A21" s="25" t="s">
        <v>72</v>
      </c>
      <c r="B21" s="25" t="s">
        <v>73</v>
      </c>
      <c r="C21" s="26" t="s">
        <v>74</v>
      </c>
      <c r="D21" s="27" t="s">
        <v>75</v>
      </c>
      <c r="E21" s="28">
        <v>0</v>
      </c>
      <c r="F21" s="29">
        <v>0</v>
      </c>
      <c r="G21" s="29">
        <v>-620</v>
      </c>
      <c r="H21" s="29">
        <v>0</v>
      </c>
      <c r="I21" s="29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si="0"/>
        <v>0</v>
      </c>
    </row>
    <row r="22" spans="1:16" ht="27.6">
      <c r="A22" s="25" t="s">
        <v>76</v>
      </c>
      <c r="B22" s="25" t="s">
        <v>77</v>
      </c>
      <c r="C22" s="26" t="s">
        <v>78</v>
      </c>
      <c r="D22" s="27" t="s">
        <v>79</v>
      </c>
      <c r="E22" s="28">
        <v>-18000</v>
      </c>
      <c r="F22" s="29">
        <v>-18000</v>
      </c>
      <c r="G22" s="29">
        <v>0</v>
      </c>
      <c r="H22" s="29">
        <v>0</v>
      </c>
      <c r="I22" s="29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0"/>
        <v>-18000</v>
      </c>
    </row>
    <row r="23" spans="1:16">
      <c r="A23" s="25" t="s">
        <v>80</v>
      </c>
      <c r="B23" s="25" t="s">
        <v>81</v>
      </c>
      <c r="C23" s="26" t="s">
        <v>82</v>
      </c>
      <c r="D23" s="27" t="s">
        <v>83</v>
      </c>
      <c r="E23" s="28">
        <v>-10000</v>
      </c>
      <c r="F23" s="29">
        <v>-10000</v>
      </c>
      <c r="G23" s="29">
        <v>-8000</v>
      </c>
      <c r="H23" s="29">
        <v>0</v>
      </c>
      <c r="I23" s="29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0"/>
        <v>-10000</v>
      </c>
    </row>
    <row r="24" spans="1:16">
      <c r="A24" s="25" t="s">
        <v>84</v>
      </c>
      <c r="B24" s="25" t="s">
        <v>85</v>
      </c>
      <c r="C24" s="26" t="s">
        <v>86</v>
      </c>
      <c r="D24" s="27" t="s">
        <v>87</v>
      </c>
      <c r="E24" s="28">
        <v>-7000</v>
      </c>
      <c r="F24" s="29">
        <v>-7000</v>
      </c>
      <c r="G24" s="29">
        <v>4200</v>
      </c>
      <c r="H24" s="29">
        <v>-1000</v>
      </c>
      <c r="I24" s="29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0"/>
        <v>-7000</v>
      </c>
    </row>
    <row r="25" spans="1:16" ht="41.4">
      <c r="A25" s="25" t="s">
        <v>88</v>
      </c>
      <c r="B25" s="25" t="s">
        <v>89</v>
      </c>
      <c r="C25" s="26" t="s">
        <v>90</v>
      </c>
      <c r="D25" s="27" t="s">
        <v>91</v>
      </c>
      <c r="E25" s="28">
        <v>-58000</v>
      </c>
      <c r="F25" s="29">
        <v>-58000</v>
      </c>
      <c r="G25" s="29">
        <v>-42000</v>
      </c>
      <c r="H25" s="29">
        <v>0</v>
      </c>
      <c r="I25" s="29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 t="shared" si="0"/>
        <v>-58000</v>
      </c>
    </row>
    <row r="26" spans="1:16">
      <c r="A26" s="25" t="s">
        <v>92</v>
      </c>
      <c r="B26" s="25" t="s">
        <v>93</v>
      </c>
      <c r="C26" s="26" t="s">
        <v>94</v>
      </c>
      <c r="D26" s="27" t="s">
        <v>95</v>
      </c>
      <c r="E26" s="28">
        <v>-150750</v>
      </c>
      <c r="F26" s="29">
        <v>-150750</v>
      </c>
      <c r="G26" s="29">
        <v>0</v>
      </c>
      <c r="H26" s="29">
        <v>-141750</v>
      </c>
      <c r="I26" s="29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0"/>
        <v>-150750</v>
      </c>
    </row>
    <row r="27" spans="1:16" ht="27.6">
      <c r="A27" s="25" t="s">
        <v>96</v>
      </c>
      <c r="B27" s="25" t="s">
        <v>97</v>
      </c>
      <c r="C27" s="26" t="s">
        <v>98</v>
      </c>
      <c r="D27" s="27" t="s">
        <v>99</v>
      </c>
      <c r="E27" s="28">
        <v>-65000</v>
      </c>
      <c r="F27" s="29">
        <v>-65000</v>
      </c>
      <c r="G27" s="29">
        <v>0</v>
      </c>
      <c r="H27" s="29">
        <v>0</v>
      </c>
      <c r="I27" s="29">
        <v>0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0"/>
        <v>-65000</v>
      </c>
    </row>
    <row r="28" spans="1:16" ht="27.6">
      <c r="A28" s="19" t="s">
        <v>100</v>
      </c>
      <c r="B28" s="20"/>
      <c r="C28" s="21"/>
      <c r="D28" s="24" t="s">
        <v>101</v>
      </c>
      <c r="E28" s="23">
        <v>-1767434.18</v>
      </c>
      <c r="F28" s="24">
        <v>-1767434.18</v>
      </c>
      <c r="G28" s="24">
        <v>-649800</v>
      </c>
      <c r="H28" s="24">
        <v>-857095</v>
      </c>
      <c r="I28" s="24">
        <v>0</v>
      </c>
      <c r="J28" s="23">
        <v>6845.18</v>
      </c>
      <c r="K28" s="24">
        <v>6845.18</v>
      </c>
      <c r="L28" s="24">
        <v>0</v>
      </c>
      <c r="M28" s="24">
        <v>0</v>
      </c>
      <c r="N28" s="24">
        <v>0</v>
      </c>
      <c r="O28" s="24">
        <v>6845.18</v>
      </c>
      <c r="P28" s="23">
        <f t="shared" si="0"/>
        <v>-1760589</v>
      </c>
    </row>
    <row r="29" spans="1:16" ht="27.6">
      <c r="A29" s="19" t="s">
        <v>102</v>
      </c>
      <c r="B29" s="20"/>
      <c r="C29" s="21"/>
      <c r="D29" s="24" t="s">
        <v>101</v>
      </c>
      <c r="E29" s="23">
        <v>-1767434.18</v>
      </c>
      <c r="F29" s="24">
        <v>-1767434.18</v>
      </c>
      <c r="G29" s="24">
        <v>-649800</v>
      </c>
      <c r="H29" s="24">
        <v>-857095</v>
      </c>
      <c r="I29" s="24">
        <v>0</v>
      </c>
      <c r="J29" s="23">
        <v>6845.18</v>
      </c>
      <c r="K29" s="24">
        <v>6845.18</v>
      </c>
      <c r="L29" s="24">
        <v>0</v>
      </c>
      <c r="M29" s="24">
        <v>0</v>
      </c>
      <c r="N29" s="24">
        <v>0</v>
      </c>
      <c r="O29" s="24">
        <v>6845.18</v>
      </c>
      <c r="P29" s="23">
        <f t="shared" si="0"/>
        <v>-1760589</v>
      </c>
    </row>
    <row r="30" spans="1:16" ht="41.4">
      <c r="A30" s="25" t="s">
        <v>103</v>
      </c>
      <c r="B30" s="25" t="s">
        <v>104</v>
      </c>
      <c r="C30" s="26" t="s">
        <v>66</v>
      </c>
      <c r="D30" s="27" t="s">
        <v>105</v>
      </c>
      <c r="E30" s="28">
        <v>-10070</v>
      </c>
      <c r="F30" s="29">
        <v>-10070</v>
      </c>
      <c r="G30" s="29">
        <v>0</v>
      </c>
      <c r="H30" s="29">
        <v>-70</v>
      </c>
      <c r="I30" s="29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8">
        <f t="shared" si="0"/>
        <v>-10070</v>
      </c>
    </row>
    <row r="31" spans="1:16">
      <c r="A31" s="25" t="s">
        <v>106</v>
      </c>
      <c r="B31" s="25" t="s">
        <v>107</v>
      </c>
      <c r="C31" s="26" t="s">
        <v>108</v>
      </c>
      <c r="D31" s="27" t="s">
        <v>109</v>
      </c>
      <c r="E31" s="28">
        <v>-262600</v>
      </c>
      <c r="F31" s="29">
        <v>-262600</v>
      </c>
      <c r="G31" s="29">
        <v>-120000</v>
      </c>
      <c r="H31" s="29">
        <v>-65600</v>
      </c>
      <c r="I31" s="29">
        <v>0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si="0"/>
        <v>-262600</v>
      </c>
    </row>
    <row r="32" spans="1:16" ht="69">
      <c r="A32" s="25" t="s">
        <v>110</v>
      </c>
      <c r="B32" s="25" t="s">
        <v>74</v>
      </c>
      <c r="C32" s="26" t="s">
        <v>111</v>
      </c>
      <c r="D32" s="27" t="s">
        <v>112</v>
      </c>
      <c r="E32" s="28">
        <v>-1119739.18</v>
      </c>
      <c r="F32" s="29">
        <v>-1119739.18</v>
      </c>
      <c r="G32" s="29">
        <v>-409800</v>
      </c>
      <c r="H32" s="29">
        <v>-564800</v>
      </c>
      <c r="I32" s="29">
        <v>0</v>
      </c>
      <c r="J32" s="28">
        <v>6845.18</v>
      </c>
      <c r="K32" s="29">
        <v>6845.18</v>
      </c>
      <c r="L32" s="29">
        <v>0</v>
      </c>
      <c r="M32" s="29">
        <v>0</v>
      </c>
      <c r="N32" s="29">
        <v>0</v>
      </c>
      <c r="O32" s="29">
        <v>6845.18</v>
      </c>
      <c r="P32" s="28">
        <f t="shared" si="0"/>
        <v>-1112894</v>
      </c>
    </row>
    <row r="33" spans="1:16" ht="69">
      <c r="A33" s="25"/>
      <c r="B33" s="25"/>
      <c r="C33" s="26"/>
      <c r="D33" s="30" t="s">
        <v>113</v>
      </c>
      <c r="E33" s="28">
        <v>-8008</v>
      </c>
      <c r="F33" s="29">
        <v>-8008</v>
      </c>
      <c r="G33" s="29"/>
      <c r="H33" s="29"/>
      <c r="I33" s="29"/>
      <c r="J33" s="28">
        <v>4314</v>
      </c>
      <c r="K33" s="29">
        <v>4314</v>
      </c>
      <c r="L33" s="29"/>
      <c r="M33" s="29"/>
      <c r="N33" s="29"/>
      <c r="O33" s="29">
        <v>4314</v>
      </c>
      <c r="P33" s="28">
        <f t="shared" si="0"/>
        <v>-3694</v>
      </c>
    </row>
    <row r="34" spans="1:16" ht="41.4">
      <c r="A34" s="25" t="s">
        <v>114</v>
      </c>
      <c r="B34" s="25" t="s">
        <v>115</v>
      </c>
      <c r="C34" s="26" t="s">
        <v>116</v>
      </c>
      <c r="D34" s="27" t="s">
        <v>117</v>
      </c>
      <c r="E34" s="28">
        <v>-378100</v>
      </c>
      <c r="F34" s="29">
        <v>-378100</v>
      </c>
      <c r="G34" s="29">
        <v>-120000</v>
      </c>
      <c r="H34" s="29">
        <v>-215100</v>
      </c>
      <c r="I34" s="29">
        <v>0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0"/>
        <v>-378100</v>
      </c>
    </row>
    <row r="35" spans="1:16" ht="55.2">
      <c r="A35" s="25" t="s">
        <v>118</v>
      </c>
      <c r="B35" s="25" t="s">
        <v>119</v>
      </c>
      <c r="C35" s="26" t="s">
        <v>116</v>
      </c>
      <c r="D35" s="27" t="s">
        <v>120</v>
      </c>
      <c r="E35" s="28">
        <v>-16925</v>
      </c>
      <c r="F35" s="29">
        <v>-16925</v>
      </c>
      <c r="G35" s="29">
        <v>0</v>
      </c>
      <c r="H35" s="29">
        <v>-11525</v>
      </c>
      <c r="I35" s="29">
        <v>0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0"/>
        <v>-16925</v>
      </c>
    </row>
    <row r="36" spans="1:16" ht="27.6">
      <c r="A36" s="25" t="s">
        <v>121</v>
      </c>
      <c r="B36" s="25" t="s">
        <v>122</v>
      </c>
      <c r="C36" s="26" t="s">
        <v>123</v>
      </c>
      <c r="D36" s="27" t="s">
        <v>124</v>
      </c>
      <c r="E36" s="28">
        <v>20000</v>
      </c>
      <c r="F36" s="29">
        <v>20000</v>
      </c>
      <c r="G36" s="29">
        <v>0</v>
      </c>
      <c r="H36" s="29">
        <v>0</v>
      </c>
      <c r="I36" s="29">
        <v>0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0"/>
        <v>20000</v>
      </c>
    </row>
    <row r="37" spans="1:16">
      <c r="A37" s="31" t="s">
        <v>22</v>
      </c>
      <c r="B37" s="31" t="s">
        <v>22</v>
      </c>
      <c r="C37" s="32" t="s">
        <v>22</v>
      </c>
      <c r="D37" s="23" t="s">
        <v>125</v>
      </c>
      <c r="E37" s="23">
        <v>-2371184.1799999997</v>
      </c>
      <c r="F37" s="23">
        <v>-2371184.1799999997</v>
      </c>
      <c r="G37" s="23">
        <v>-856220</v>
      </c>
      <c r="H37" s="23">
        <v>-1016845</v>
      </c>
      <c r="I37" s="23">
        <v>0</v>
      </c>
      <c r="J37" s="23">
        <v>6845.18</v>
      </c>
      <c r="K37" s="23">
        <v>6845.18</v>
      </c>
      <c r="L37" s="23">
        <v>0</v>
      </c>
      <c r="M37" s="23">
        <v>0</v>
      </c>
      <c r="N37" s="23">
        <v>0</v>
      </c>
      <c r="O37" s="23">
        <v>6845.18</v>
      </c>
      <c r="P37" s="23">
        <f t="shared" si="0"/>
        <v>-2364338.9999999995</v>
      </c>
    </row>
    <row r="40" spans="1:16">
      <c r="B40" s="2" t="s">
        <v>23</v>
      </c>
      <c r="I40" s="2" t="s">
        <v>24</v>
      </c>
    </row>
  </sheetData>
  <mergeCells count="26">
    <mergeCell ref="P12:P15"/>
    <mergeCell ref="E13:E15"/>
    <mergeCell ref="F13:F15"/>
    <mergeCell ref="G13:H13"/>
    <mergeCell ref="I13:I15"/>
    <mergeCell ref="J13:J15"/>
    <mergeCell ref="K13:K15"/>
    <mergeCell ref="L13:L15"/>
    <mergeCell ref="M13:N13"/>
    <mergeCell ref="O13:O15"/>
    <mergeCell ref="J12:O12"/>
    <mergeCell ref="M14:M15"/>
    <mergeCell ref="N14:N15"/>
    <mergeCell ref="A12:A15"/>
    <mergeCell ref="B12:B15"/>
    <mergeCell ref="C12:C15"/>
    <mergeCell ref="D12:D15"/>
    <mergeCell ref="E12:I12"/>
    <mergeCell ref="G14:G15"/>
    <mergeCell ref="H14:H15"/>
    <mergeCell ref="A10:P10"/>
    <mergeCell ref="A5:P5"/>
    <mergeCell ref="A6:P6"/>
    <mergeCell ref="A7:P7"/>
    <mergeCell ref="A8:P8"/>
    <mergeCell ref="A9:P9"/>
  </mergeCells>
  <pageMargins left="0.39370078740157483" right="0.39370078740157483" top="0.78740157480314965" bottom="0.78740157480314965" header="0" footer="0"/>
  <pageSetup paperSize="9" scale="64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2"/>
  <sheetViews>
    <sheetView showZeros="0" view="pageBreakPreview" zoomScale="60" zoomScaleNormal="55" workbookViewId="0">
      <pane xSplit="2" topLeftCell="C1" activePane="topRight" state="frozen"/>
      <selection activeCell="A4" sqref="A4"/>
      <selection pane="topRight" activeCell="A15" sqref="A15"/>
    </sheetView>
  </sheetViews>
  <sheetFormatPr defaultRowHeight="15.6"/>
  <cols>
    <col min="1" max="1" width="5.44140625" style="33" customWidth="1"/>
    <col min="2" max="2" width="34.33203125" style="37" customWidth="1"/>
    <col min="3" max="18" width="20.6640625" style="37" customWidth="1"/>
    <col min="19" max="34" width="20.6640625" style="94" customWidth="1"/>
    <col min="35" max="274" width="8.88671875" style="37"/>
    <col min="275" max="275" width="5.44140625" style="37" customWidth="1"/>
    <col min="276" max="276" width="34.33203125" style="37" customWidth="1"/>
    <col min="277" max="277" width="14.44140625" style="37" customWidth="1"/>
    <col min="278" max="289" width="15.6640625" style="37" customWidth="1"/>
    <col min="290" max="290" width="22.44140625" style="37" customWidth="1"/>
    <col min="291" max="530" width="8.88671875" style="37"/>
    <col min="531" max="531" width="5.44140625" style="37" customWidth="1"/>
    <col min="532" max="532" width="34.33203125" style="37" customWidth="1"/>
    <col min="533" max="533" width="14.44140625" style="37" customWidth="1"/>
    <col min="534" max="545" width="15.6640625" style="37" customWidth="1"/>
    <col min="546" max="546" width="22.44140625" style="37" customWidth="1"/>
    <col min="547" max="786" width="8.88671875" style="37"/>
    <col min="787" max="787" width="5.44140625" style="37" customWidth="1"/>
    <col min="788" max="788" width="34.33203125" style="37" customWidth="1"/>
    <col min="789" max="789" width="14.44140625" style="37" customWidth="1"/>
    <col min="790" max="801" width="15.6640625" style="37" customWidth="1"/>
    <col min="802" max="802" width="22.44140625" style="37" customWidth="1"/>
    <col min="803" max="1042" width="8.88671875" style="37"/>
    <col min="1043" max="1043" width="5.44140625" style="37" customWidth="1"/>
    <col min="1044" max="1044" width="34.33203125" style="37" customWidth="1"/>
    <col min="1045" max="1045" width="14.44140625" style="37" customWidth="1"/>
    <col min="1046" max="1057" width="15.6640625" style="37" customWidth="1"/>
    <col min="1058" max="1058" width="22.44140625" style="37" customWidth="1"/>
    <col min="1059" max="1298" width="8.88671875" style="37"/>
    <col min="1299" max="1299" width="5.44140625" style="37" customWidth="1"/>
    <col min="1300" max="1300" width="34.33203125" style="37" customWidth="1"/>
    <col min="1301" max="1301" width="14.44140625" style="37" customWidth="1"/>
    <col min="1302" max="1313" width="15.6640625" style="37" customWidth="1"/>
    <col min="1314" max="1314" width="22.44140625" style="37" customWidth="1"/>
    <col min="1315" max="1554" width="8.88671875" style="37"/>
    <col min="1555" max="1555" width="5.44140625" style="37" customWidth="1"/>
    <col min="1556" max="1556" width="34.33203125" style="37" customWidth="1"/>
    <col min="1557" max="1557" width="14.44140625" style="37" customWidth="1"/>
    <col min="1558" max="1569" width="15.6640625" style="37" customWidth="1"/>
    <col min="1570" max="1570" width="22.44140625" style="37" customWidth="1"/>
    <col min="1571" max="1810" width="8.88671875" style="37"/>
    <col min="1811" max="1811" width="5.44140625" style="37" customWidth="1"/>
    <col min="1812" max="1812" width="34.33203125" style="37" customWidth="1"/>
    <col min="1813" max="1813" width="14.44140625" style="37" customWidth="1"/>
    <col min="1814" max="1825" width="15.6640625" style="37" customWidth="1"/>
    <col min="1826" max="1826" width="22.44140625" style="37" customWidth="1"/>
    <col min="1827" max="2066" width="8.88671875" style="37"/>
    <col min="2067" max="2067" width="5.44140625" style="37" customWidth="1"/>
    <col min="2068" max="2068" width="34.33203125" style="37" customWidth="1"/>
    <col min="2069" max="2069" width="14.44140625" style="37" customWidth="1"/>
    <col min="2070" max="2081" width="15.6640625" style="37" customWidth="1"/>
    <col min="2082" max="2082" width="22.44140625" style="37" customWidth="1"/>
    <col min="2083" max="2322" width="8.88671875" style="37"/>
    <col min="2323" max="2323" width="5.44140625" style="37" customWidth="1"/>
    <col min="2324" max="2324" width="34.33203125" style="37" customWidth="1"/>
    <col min="2325" max="2325" width="14.44140625" style="37" customWidth="1"/>
    <col min="2326" max="2337" width="15.6640625" style="37" customWidth="1"/>
    <col min="2338" max="2338" width="22.44140625" style="37" customWidth="1"/>
    <col min="2339" max="2578" width="8.88671875" style="37"/>
    <col min="2579" max="2579" width="5.44140625" style="37" customWidth="1"/>
    <col min="2580" max="2580" width="34.33203125" style="37" customWidth="1"/>
    <col min="2581" max="2581" width="14.44140625" style="37" customWidth="1"/>
    <col min="2582" max="2593" width="15.6640625" style="37" customWidth="1"/>
    <col min="2594" max="2594" width="22.44140625" style="37" customWidth="1"/>
    <col min="2595" max="2834" width="8.88671875" style="37"/>
    <col min="2835" max="2835" width="5.44140625" style="37" customWidth="1"/>
    <col min="2836" max="2836" width="34.33203125" style="37" customWidth="1"/>
    <col min="2837" max="2837" width="14.44140625" style="37" customWidth="1"/>
    <col min="2838" max="2849" width="15.6640625" style="37" customWidth="1"/>
    <col min="2850" max="2850" width="22.44140625" style="37" customWidth="1"/>
    <col min="2851" max="3090" width="8.88671875" style="37"/>
    <col min="3091" max="3091" width="5.44140625" style="37" customWidth="1"/>
    <col min="3092" max="3092" width="34.33203125" style="37" customWidth="1"/>
    <col min="3093" max="3093" width="14.44140625" style="37" customWidth="1"/>
    <col min="3094" max="3105" width="15.6640625" style="37" customWidth="1"/>
    <col min="3106" max="3106" width="22.44140625" style="37" customWidth="1"/>
    <col min="3107" max="3346" width="8.88671875" style="37"/>
    <col min="3347" max="3347" width="5.44140625" style="37" customWidth="1"/>
    <col min="3348" max="3348" width="34.33203125" style="37" customWidth="1"/>
    <col min="3349" max="3349" width="14.44140625" style="37" customWidth="1"/>
    <col min="3350" max="3361" width="15.6640625" style="37" customWidth="1"/>
    <col min="3362" max="3362" width="22.44140625" style="37" customWidth="1"/>
    <col min="3363" max="3602" width="8.88671875" style="37"/>
    <col min="3603" max="3603" width="5.44140625" style="37" customWidth="1"/>
    <col min="3604" max="3604" width="34.33203125" style="37" customWidth="1"/>
    <col min="3605" max="3605" width="14.44140625" style="37" customWidth="1"/>
    <col min="3606" max="3617" width="15.6640625" style="37" customWidth="1"/>
    <col min="3618" max="3618" width="22.44140625" style="37" customWidth="1"/>
    <col min="3619" max="3858" width="8.88671875" style="37"/>
    <col min="3859" max="3859" width="5.44140625" style="37" customWidth="1"/>
    <col min="3860" max="3860" width="34.33203125" style="37" customWidth="1"/>
    <col min="3861" max="3861" width="14.44140625" style="37" customWidth="1"/>
    <col min="3862" max="3873" width="15.6640625" style="37" customWidth="1"/>
    <col min="3874" max="3874" width="22.44140625" style="37" customWidth="1"/>
    <col min="3875" max="4114" width="8.88671875" style="37"/>
    <col min="4115" max="4115" width="5.44140625" style="37" customWidth="1"/>
    <col min="4116" max="4116" width="34.33203125" style="37" customWidth="1"/>
    <col min="4117" max="4117" width="14.44140625" style="37" customWidth="1"/>
    <col min="4118" max="4129" width="15.6640625" style="37" customWidth="1"/>
    <col min="4130" max="4130" width="22.44140625" style="37" customWidth="1"/>
    <col min="4131" max="4370" width="8.88671875" style="37"/>
    <col min="4371" max="4371" width="5.44140625" style="37" customWidth="1"/>
    <col min="4372" max="4372" width="34.33203125" style="37" customWidth="1"/>
    <col min="4373" max="4373" width="14.44140625" style="37" customWidth="1"/>
    <col min="4374" max="4385" width="15.6640625" style="37" customWidth="1"/>
    <col min="4386" max="4386" width="22.44140625" style="37" customWidth="1"/>
    <col min="4387" max="4626" width="8.88671875" style="37"/>
    <col min="4627" max="4627" width="5.44140625" style="37" customWidth="1"/>
    <col min="4628" max="4628" width="34.33203125" style="37" customWidth="1"/>
    <col min="4629" max="4629" width="14.44140625" style="37" customWidth="1"/>
    <col min="4630" max="4641" width="15.6640625" style="37" customWidth="1"/>
    <col min="4642" max="4642" width="22.44140625" style="37" customWidth="1"/>
    <col min="4643" max="4882" width="8.88671875" style="37"/>
    <col min="4883" max="4883" width="5.44140625" style="37" customWidth="1"/>
    <col min="4884" max="4884" width="34.33203125" style="37" customWidth="1"/>
    <col min="4885" max="4885" width="14.44140625" style="37" customWidth="1"/>
    <col min="4886" max="4897" width="15.6640625" style="37" customWidth="1"/>
    <col min="4898" max="4898" width="22.44140625" style="37" customWidth="1"/>
    <col min="4899" max="5138" width="8.88671875" style="37"/>
    <col min="5139" max="5139" width="5.44140625" style="37" customWidth="1"/>
    <col min="5140" max="5140" width="34.33203125" style="37" customWidth="1"/>
    <col min="5141" max="5141" width="14.44140625" style="37" customWidth="1"/>
    <col min="5142" max="5153" width="15.6640625" style="37" customWidth="1"/>
    <col min="5154" max="5154" width="22.44140625" style="37" customWidth="1"/>
    <col min="5155" max="5394" width="8.88671875" style="37"/>
    <col min="5395" max="5395" width="5.44140625" style="37" customWidth="1"/>
    <col min="5396" max="5396" width="34.33203125" style="37" customWidth="1"/>
    <col min="5397" max="5397" width="14.44140625" style="37" customWidth="1"/>
    <col min="5398" max="5409" width="15.6640625" style="37" customWidth="1"/>
    <col min="5410" max="5410" width="22.44140625" style="37" customWidth="1"/>
    <col min="5411" max="5650" width="8.88671875" style="37"/>
    <col min="5651" max="5651" width="5.44140625" style="37" customWidth="1"/>
    <col min="5652" max="5652" width="34.33203125" style="37" customWidth="1"/>
    <col min="5653" max="5653" width="14.44140625" style="37" customWidth="1"/>
    <col min="5654" max="5665" width="15.6640625" style="37" customWidth="1"/>
    <col min="5666" max="5666" width="22.44140625" style="37" customWidth="1"/>
    <col min="5667" max="5906" width="8.88671875" style="37"/>
    <col min="5907" max="5907" width="5.44140625" style="37" customWidth="1"/>
    <col min="5908" max="5908" width="34.33203125" style="37" customWidth="1"/>
    <col min="5909" max="5909" width="14.44140625" style="37" customWidth="1"/>
    <col min="5910" max="5921" width="15.6640625" style="37" customWidth="1"/>
    <col min="5922" max="5922" width="22.44140625" style="37" customWidth="1"/>
    <col min="5923" max="6162" width="8.88671875" style="37"/>
    <col min="6163" max="6163" width="5.44140625" style="37" customWidth="1"/>
    <col min="6164" max="6164" width="34.33203125" style="37" customWidth="1"/>
    <col min="6165" max="6165" width="14.44140625" style="37" customWidth="1"/>
    <col min="6166" max="6177" width="15.6640625" style="37" customWidth="1"/>
    <col min="6178" max="6178" width="22.44140625" style="37" customWidth="1"/>
    <col min="6179" max="6418" width="8.88671875" style="37"/>
    <col min="6419" max="6419" width="5.44140625" style="37" customWidth="1"/>
    <col min="6420" max="6420" width="34.33203125" style="37" customWidth="1"/>
    <col min="6421" max="6421" width="14.44140625" style="37" customWidth="1"/>
    <col min="6422" max="6433" width="15.6640625" style="37" customWidth="1"/>
    <col min="6434" max="6434" width="22.44140625" style="37" customWidth="1"/>
    <col min="6435" max="6674" width="8.88671875" style="37"/>
    <col min="6675" max="6675" width="5.44140625" style="37" customWidth="1"/>
    <col min="6676" max="6676" width="34.33203125" style="37" customWidth="1"/>
    <col min="6677" max="6677" width="14.44140625" style="37" customWidth="1"/>
    <col min="6678" max="6689" width="15.6640625" style="37" customWidth="1"/>
    <col min="6690" max="6690" width="22.44140625" style="37" customWidth="1"/>
    <col min="6691" max="6930" width="8.88671875" style="37"/>
    <col min="6931" max="6931" width="5.44140625" style="37" customWidth="1"/>
    <col min="6932" max="6932" width="34.33203125" style="37" customWidth="1"/>
    <col min="6933" max="6933" width="14.44140625" style="37" customWidth="1"/>
    <col min="6934" max="6945" width="15.6640625" style="37" customWidth="1"/>
    <col min="6946" max="6946" width="22.44140625" style="37" customWidth="1"/>
    <col min="6947" max="7186" width="8.88671875" style="37"/>
    <col min="7187" max="7187" width="5.44140625" style="37" customWidth="1"/>
    <col min="7188" max="7188" width="34.33203125" style="37" customWidth="1"/>
    <col min="7189" max="7189" width="14.44140625" style="37" customWidth="1"/>
    <col min="7190" max="7201" width="15.6640625" style="37" customWidth="1"/>
    <col min="7202" max="7202" width="22.44140625" style="37" customWidth="1"/>
    <col min="7203" max="7442" width="8.88671875" style="37"/>
    <col min="7443" max="7443" width="5.44140625" style="37" customWidth="1"/>
    <col min="7444" max="7444" width="34.33203125" style="37" customWidth="1"/>
    <col min="7445" max="7445" width="14.44140625" style="37" customWidth="1"/>
    <col min="7446" max="7457" width="15.6640625" style="37" customWidth="1"/>
    <col min="7458" max="7458" width="22.44140625" style="37" customWidth="1"/>
    <col min="7459" max="7698" width="8.88671875" style="37"/>
    <col min="7699" max="7699" width="5.44140625" style="37" customWidth="1"/>
    <col min="7700" max="7700" width="34.33203125" style="37" customWidth="1"/>
    <col min="7701" max="7701" width="14.44140625" style="37" customWidth="1"/>
    <col min="7702" max="7713" width="15.6640625" style="37" customWidth="1"/>
    <col min="7714" max="7714" width="22.44140625" style="37" customWidth="1"/>
    <col min="7715" max="7954" width="8.88671875" style="37"/>
    <col min="7955" max="7955" width="5.44140625" style="37" customWidth="1"/>
    <col min="7956" max="7956" width="34.33203125" style="37" customWidth="1"/>
    <col min="7957" max="7957" width="14.44140625" style="37" customWidth="1"/>
    <col min="7958" max="7969" width="15.6640625" style="37" customWidth="1"/>
    <col min="7970" max="7970" width="22.44140625" style="37" customWidth="1"/>
    <col min="7971" max="8210" width="8.88671875" style="37"/>
    <col min="8211" max="8211" width="5.44140625" style="37" customWidth="1"/>
    <col min="8212" max="8212" width="34.33203125" style="37" customWidth="1"/>
    <col min="8213" max="8213" width="14.44140625" style="37" customWidth="1"/>
    <col min="8214" max="8225" width="15.6640625" style="37" customWidth="1"/>
    <col min="8226" max="8226" width="22.44140625" style="37" customWidth="1"/>
    <col min="8227" max="8466" width="8.88671875" style="37"/>
    <col min="8467" max="8467" width="5.44140625" style="37" customWidth="1"/>
    <col min="8468" max="8468" width="34.33203125" style="37" customWidth="1"/>
    <col min="8469" max="8469" width="14.44140625" style="37" customWidth="1"/>
    <col min="8470" max="8481" width="15.6640625" style="37" customWidth="1"/>
    <col min="8482" max="8482" width="22.44140625" style="37" customWidth="1"/>
    <col min="8483" max="8722" width="8.88671875" style="37"/>
    <col min="8723" max="8723" width="5.44140625" style="37" customWidth="1"/>
    <col min="8724" max="8724" width="34.33203125" style="37" customWidth="1"/>
    <col min="8725" max="8725" width="14.44140625" style="37" customWidth="1"/>
    <col min="8726" max="8737" width="15.6640625" style="37" customWidth="1"/>
    <col min="8738" max="8738" width="22.44140625" style="37" customWidth="1"/>
    <col min="8739" max="8978" width="8.88671875" style="37"/>
    <col min="8979" max="8979" width="5.44140625" style="37" customWidth="1"/>
    <col min="8980" max="8980" width="34.33203125" style="37" customWidth="1"/>
    <col min="8981" max="8981" width="14.44140625" style="37" customWidth="1"/>
    <col min="8982" max="8993" width="15.6640625" style="37" customWidth="1"/>
    <col min="8994" max="8994" width="22.44140625" style="37" customWidth="1"/>
    <col min="8995" max="9234" width="8.88671875" style="37"/>
    <col min="9235" max="9235" width="5.44140625" style="37" customWidth="1"/>
    <col min="9236" max="9236" width="34.33203125" style="37" customWidth="1"/>
    <col min="9237" max="9237" width="14.44140625" style="37" customWidth="1"/>
    <col min="9238" max="9249" width="15.6640625" style="37" customWidth="1"/>
    <col min="9250" max="9250" width="22.44140625" style="37" customWidth="1"/>
    <col min="9251" max="9490" width="8.88671875" style="37"/>
    <col min="9491" max="9491" width="5.44140625" style="37" customWidth="1"/>
    <col min="9492" max="9492" width="34.33203125" style="37" customWidth="1"/>
    <col min="9493" max="9493" width="14.44140625" style="37" customWidth="1"/>
    <col min="9494" max="9505" width="15.6640625" style="37" customWidth="1"/>
    <col min="9506" max="9506" width="22.44140625" style="37" customWidth="1"/>
    <col min="9507" max="9746" width="8.88671875" style="37"/>
    <col min="9747" max="9747" width="5.44140625" style="37" customWidth="1"/>
    <col min="9748" max="9748" width="34.33203125" style="37" customWidth="1"/>
    <col min="9749" max="9749" width="14.44140625" style="37" customWidth="1"/>
    <col min="9750" max="9761" width="15.6640625" style="37" customWidth="1"/>
    <col min="9762" max="9762" width="22.44140625" style="37" customWidth="1"/>
    <col min="9763" max="10002" width="8.88671875" style="37"/>
    <col min="10003" max="10003" width="5.44140625" style="37" customWidth="1"/>
    <col min="10004" max="10004" width="34.33203125" style="37" customWidth="1"/>
    <col min="10005" max="10005" width="14.44140625" style="37" customWidth="1"/>
    <col min="10006" max="10017" width="15.6640625" style="37" customWidth="1"/>
    <col min="10018" max="10018" width="22.44140625" style="37" customWidth="1"/>
    <col min="10019" max="10258" width="8.88671875" style="37"/>
    <col min="10259" max="10259" width="5.44140625" style="37" customWidth="1"/>
    <col min="10260" max="10260" width="34.33203125" style="37" customWidth="1"/>
    <col min="10261" max="10261" width="14.44140625" style="37" customWidth="1"/>
    <col min="10262" max="10273" width="15.6640625" style="37" customWidth="1"/>
    <col min="10274" max="10274" width="22.44140625" style="37" customWidth="1"/>
    <col min="10275" max="10514" width="8.88671875" style="37"/>
    <col min="10515" max="10515" width="5.44140625" style="37" customWidth="1"/>
    <col min="10516" max="10516" width="34.33203125" style="37" customWidth="1"/>
    <col min="10517" max="10517" width="14.44140625" style="37" customWidth="1"/>
    <col min="10518" max="10529" width="15.6640625" style="37" customWidth="1"/>
    <col min="10530" max="10530" width="22.44140625" style="37" customWidth="1"/>
    <col min="10531" max="10770" width="8.88671875" style="37"/>
    <col min="10771" max="10771" width="5.44140625" style="37" customWidth="1"/>
    <col min="10772" max="10772" width="34.33203125" style="37" customWidth="1"/>
    <col min="10773" max="10773" width="14.44140625" style="37" customWidth="1"/>
    <col min="10774" max="10785" width="15.6640625" style="37" customWidth="1"/>
    <col min="10786" max="10786" width="22.44140625" style="37" customWidth="1"/>
    <col min="10787" max="11026" width="8.88671875" style="37"/>
    <col min="11027" max="11027" width="5.44140625" style="37" customWidth="1"/>
    <col min="11028" max="11028" width="34.33203125" style="37" customWidth="1"/>
    <col min="11029" max="11029" width="14.44140625" style="37" customWidth="1"/>
    <col min="11030" max="11041" width="15.6640625" style="37" customWidth="1"/>
    <col min="11042" max="11042" width="22.44140625" style="37" customWidth="1"/>
    <col min="11043" max="11282" width="8.88671875" style="37"/>
    <col min="11283" max="11283" width="5.44140625" style="37" customWidth="1"/>
    <col min="11284" max="11284" width="34.33203125" style="37" customWidth="1"/>
    <col min="11285" max="11285" width="14.44140625" style="37" customWidth="1"/>
    <col min="11286" max="11297" width="15.6640625" style="37" customWidth="1"/>
    <col min="11298" max="11298" width="22.44140625" style="37" customWidth="1"/>
    <col min="11299" max="11538" width="8.88671875" style="37"/>
    <col min="11539" max="11539" width="5.44140625" style="37" customWidth="1"/>
    <col min="11540" max="11540" width="34.33203125" style="37" customWidth="1"/>
    <col min="11541" max="11541" width="14.44140625" style="37" customWidth="1"/>
    <col min="11542" max="11553" width="15.6640625" style="37" customWidth="1"/>
    <col min="11554" max="11554" width="22.44140625" style="37" customWidth="1"/>
    <col min="11555" max="11794" width="8.88671875" style="37"/>
    <col min="11795" max="11795" width="5.44140625" style="37" customWidth="1"/>
    <col min="11796" max="11796" width="34.33203125" style="37" customWidth="1"/>
    <col min="11797" max="11797" width="14.44140625" style="37" customWidth="1"/>
    <col min="11798" max="11809" width="15.6640625" style="37" customWidth="1"/>
    <col min="11810" max="11810" width="22.44140625" style="37" customWidth="1"/>
    <col min="11811" max="12050" width="8.88671875" style="37"/>
    <col min="12051" max="12051" width="5.44140625" style="37" customWidth="1"/>
    <col min="12052" max="12052" width="34.33203125" style="37" customWidth="1"/>
    <col min="12053" max="12053" width="14.44140625" style="37" customWidth="1"/>
    <col min="12054" max="12065" width="15.6640625" style="37" customWidth="1"/>
    <col min="12066" max="12066" width="22.44140625" style="37" customWidth="1"/>
    <col min="12067" max="12306" width="8.88671875" style="37"/>
    <col min="12307" max="12307" width="5.44140625" style="37" customWidth="1"/>
    <col min="12308" max="12308" width="34.33203125" style="37" customWidth="1"/>
    <col min="12309" max="12309" width="14.44140625" style="37" customWidth="1"/>
    <col min="12310" max="12321" width="15.6640625" style="37" customWidth="1"/>
    <col min="12322" max="12322" width="22.44140625" style="37" customWidth="1"/>
    <col min="12323" max="12562" width="8.88671875" style="37"/>
    <col min="12563" max="12563" width="5.44140625" style="37" customWidth="1"/>
    <col min="12564" max="12564" width="34.33203125" style="37" customWidth="1"/>
    <col min="12565" max="12565" width="14.44140625" style="37" customWidth="1"/>
    <col min="12566" max="12577" width="15.6640625" style="37" customWidth="1"/>
    <col min="12578" max="12578" width="22.44140625" style="37" customWidth="1"/>
    <col min="12579" max="12818" width="8.88671875" style="37"/>
    <col min="12819" max="12819" width="5.44140625" style="37" customWidth="1"/>
    <col min="12820" max="12820" width="34.33203125" style="37" customWidth="1"/>
    <col min="12821" max="12821" width="14.44140625" style="37" customWidth="1"/>
    <col min="12822" max="12833" width="15.6640625" style="37" customWidth="1"/>
    <col min="12834" max="12834" width="22.44140625" style="37" customWidth="1"/>
    <col min="12835" max="13074" width="8.88671875" style="37"/>
    <col min="13075" max="13075" width="5.44140625" style="37" customWidth="1"/>
    <col min="13076" max="13076" width="34.33203125" style="37" customWidth="1"/>
    <col min="13077" max="13077" width="14.44140625" style="37" customWidth="1"/>
    <col min="13078" max="13089" width="15.6640625" style="37" customWidth="1"/>
    <col min="13090" max="13090" width="22.44140625" style="37" customWidth="1"/>
    <col min="13091" max="13330" width="8.88671875" style="37"/>
    <col min="13331" max="13331" width="5.44140625" style="37" customWidth="1"/>
    <col min="13332" max="13332" width="34.33203125" style="37" customWidth="1"/>
    <col min="13333" max="13333" width="14.44140625" style="37" customWidth="1"/>
    <col min="13334" max="13345" width="15.6640625" style="37" customWidth="1"/>
    <col min="13346" max="13346" width="22.44140625" style="37" customWidth="1"/>
    <col min="13347" max="13586" width="8.88671875" style="37"/>
    <col min="13587" max="13587" width="5.44140625" style="37" customWidth="1"/>
    <col min="13588" max="13588" width="34.33203125" style="37" customWidth="1"/>
    <col min="13589" max="13589" width="14.44140625" style="37" customWidth="1"/>
    <col min="13590" max="13601" width="15.6640625" style="37" customWidth="1"/>
    <col min="13602" max="13602" width="22.44140625" style="37" customWidth="1"/>
    <col min="13603" max="13842" width="8.88671875" style="37"/>
    <col min="13843" max="13843" width="5.44140625" style="37" customWidth="1"/>
    <col min="13844" max="13844" width="34.33203125" style="37" customWidth="1"/>
    <col min="13845" max="13845" width="14.44140625" style="37" customWidth="1"/>
    <col min="13846" max="13857" width="15.6640625" style="37" customWidth="1"/>
    <col min="13858" max="13858" width="22.44140625" style="37" customWidth="1"/>
    <col min="13859" max="14098" width="8.88671875" style="37"/>
    <col min="14099" max="14099" width="5.44140625" style="37" customWidth="1"/>
    <col min="14100" max="14100" width="34.33203125" style="37" customWidth="1"/>
    <col min="14101" max="14101" width="14.44140625" style="37" customWidth="1"/>
    <col min="14102" max="14113" width="15.6640625" style="37" customWidth="1"/>
    <col min="14114" max="14114" width="22.44140625" style="37" customWidth="1"/>
    <col min="14115" max="14354" width="8.88671875" style="37"/>
    <col min="14355" max="14355" width="5.44140625" style="37" customWidth="1"/>
    <col min="14356" max="14356" width="34.33203125" style="37" customWidth="1"/>
    <col min="14357" max="14357" width="14.44140625" style="37" customWidth="1"/>
    <col min="14358" max="14369" width="15.6640625" style="37" customWidth="1"/>
    <col min="14370" max="14370" width="22.44140625" style="37" customWidth="1"/>
    <col min="14371" max="14610" width="8.88671875" style="37"/>
    <col min="14611" max="14611" width="5.44140625" style="37" customWidth="1"/>
    <col min="14612" max="14612" width="34.33203125" style="37" customWidth="1"/>
    <col min="14613" max="14613" width="14.44140625" style="37" customWidth="1"/>
    <col min="14614" max="14625" width="15.6640625" style="37" customWidth="1"/>
    <col min="14626" max="14626" width="22.44140625" style="37" customWidth="1"/>
    <col min="14627" max="14866" width="8.88671875" style="37"/>
    <col min="14867" max="14867" width="5.44140625" style="37" customWidth="1"/>
    <col min="14868" max="14868" width="34.33203125" style="37" customWidth="1"/>
    <col min="14869" max="14869" width="14.44140625" style="37" customWidth="1"/>
    <col min="14870" max="14881" width="15.6640625" style="37" customWidth="1"/>
    <col min="14882" max="14882" width="22.44140625" style="37" customWidth="1"/>
    <col min="14883" max="15122" width="8.88671875" style="37"/>
    <col min="15123" max="15123" width="5.44140625" style="37" customWidth="1"/>
    <col min="15124" max="15124" width="34.33203125" style="37" customWidth="1"/>
    <col min="15125" max="15125" width="14.44140625" style="37" customWidth="1"/>
    <col min="15126" max="15137" width="15.6640625" style="37" customWidth="1"/>
    <col min="15138" max="15138" width="22.44140625" style="37" customWidth="1"/>
    <col min="15139" max="15378" width="8.88671875" style="37"/>
    <col min="15379" max="15379" width="5.44140625" style="37" customWidth="1"/>
    <col min="15380" max="15380" width="34.33203125" style="37" customWidth="1"/>
    <col min="15381" max="15381" width="14.44140625" style="37" customWidth="1"/>
    <col min="15382" max="15393" width="15.6640625" style="37" customWidth="1"/>
    <col min="15394" max="15394" width="22.44140625" style="37" customWidth="1"/>
    <col min="15395" max="15634" width="8.88671875" style="37"/>
    <col min="15635" max="15635" width="5.44140625" style="37" customWidth="1"/>
    <col min="15636" max="15636" width="34.33203125" style="37" customWidth="1"/>
    <col min="15637" max="15637" width="14.44140625" style="37" customWidth="1"/>
    <col min="15638" max="15649" width="15.6640625" style="37" customWidth="1"/>
    <col min="15650" max="15650" width="22.44140625" style="37" customWidth="1"/>
    <col min="15651" max="15890" width="8.88671875" style="37"/>
    <col min="15891" max="15891" width="5.44140625" style="37" customWidth="1"/>
    <col min="15892" max="15892" width="34.33203125" style="37" customWidth="1"/>
    <col min="15893" max="15893" width="14.44140625" style="37" customWidth="1"/>
    <col min="15894" max="15905" width="15.6640625" style="37" customWidth="1"/>
    <col min="15906" max="15906" width="22.44140625" style="37" customWidth="1"/>
    <col min="15907" max="16146" width="8.88671875" style="37"/>
    <col min="16147" max="16147" width="5.44140625" style="37" customWidth="1"/>
    <col min="16148" max="16148" width="34.33203125" style="37" customWidth="1"/>
    <col min="16149" max="16149" width="14.44140625" style="37" customWidth="1"/>
    <col min="16150" max="16161" width="15.6640625" style="37" customWidth="1"/>
    <col min="16162" max="16162" width="22.44140625" style="37" customWidth="1"/>
    <col min="16163" max="16384" width="8.88671875" style="37"/>
  </cols>
  <sheetData>
    <row r="1" spans="1:34">
      <c r="B1" s="34"/>
      <c r="C1" s="35"/>
      <c r="D1" s="35"/>
      <c r="E1" s="35"/>
      <c r="F1" s="35"/>
      <c r="G1" s="36" t="s">
        <v>126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>
      <c r="B2" s="38"/>
      <c r="C2" s="38"/>
      <c r="D2" s="38"/>
      <c r="E2" s="38"/>
      <c r="F2" s="38"/>
      <c r="G2" s="36" t="s">
        <v>25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>
      <c r="B3" s="38"/>
      <c r="C3" s="38"/>
      <c r="D3" s="38"/>
      <c r="E3" s="38"/>
      <c r="F3" s="38"/>
      <c r="G3" s="36" t="s">
        <v>34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6.2" customHeight="1">
      <c r="B4" s="38"/>
      <c r="C4" s="38"/>
      <c r="D4" s="38"/>
      <c r="E4" s="38"/>
      <c r="F4" s="38"/>
      <c r="G4" s="346" t="s">
        <v>127</v>
      </c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>
      <c r="B5" s="38"/>
      <c r="C5" s="38"/>
      <c r="D5" s="38"/>
      <c r="E5" s="38"/>
      <c r="F5" s="38"/>
      <c r="G5" s="39" t="s">
        <v>128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0"/>
      <c r="U5" s="40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>
      <c r="B6" s="38"/>
      <c r="C6" s="38"/>
      <c r="D6" s="38"/>
      <c r="E6" s="38"/>
      <c r="F6" s="38"/>
      <c r="G6" s="39" t="s">
        <v>129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40"/>
      <c r="U6" s="40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84" customHeight="1">
      <c r="B7" s="41"/>
      <c r="C7" s="347" t="s">
        <v>130</v>
      </c>
      <c r="D7" s="347"/>
      <c r="E7" s="347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2.5" customHeight="1" thickBot="1"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45" customFormat="1" ht="29.25" customHeight="1" thickBot="1">
      <c r="A9" s="348" t="s">
        <v>131</v>
      </c>
      <c r="B9" s="351" t="s">
        <v>132</v>
      </c>
      <c r="C9" s="351" t="s">
        <v>133</v>
      </c>
      <c r="D9" s="354" t="s">
        <v>134</v>
      </c>
      <c r="E9" s="355"/>
      <c r="F9" s="355"/>
      <c r="G9" s="355"/>
      <c r="H9" s="355"/>
      <c r="I9" s="355"/>
      <c r="J9" s="355"/>
      <c r="K9" s="355"/>
      <c r="L9" s="355"/>
      <c r="M9" s="355" t="s">
        <v>134</v>
      </c>
      <c r="N9" s="355"/>
      <c r="O9" s="355"/>
      <c r="P9" s="355"/>
      <c r="Q9" s="355"/>
      <c r="R9" s="355"/>
      <c r="S9" s="355"/>
      <c r="T9" s="355"/>
      <c r="U9" s="355"/>
      <c r="V9" s="355" t="s">
        <v>134</v>
      </c>
      <c r="W9" s="367"/>
      <c r="X9" s="354" t="s">
        <v>135</v>
      </c>
      <c r="Y9" s="355"/>
      <c r="Z9" s="355"/>
      <c r="AA9" s="355"/>
      <c r="AB9" s="355"/>
      <c r="AC9" s="355"/>
      <c r="AD9" s="355" t="s">
        <v>135</v>
      </c>
      <c r="AE9" s="355"/>
      <c r="AF9" s="355"/>
      <c r="AG9" s="355"/>
      <c r="AH9" s="367"/>
    </row>
    <row r="10" spans="1:34" s="46" customFormat="1" ht="49.2" customHeight="1" thickBot="1">
      <c r="A10" s="349"/>
      <c r="B10" s="352"/>
      <c r="C10" s="352"/>
      <c r="D10" s="354" t="s">
        <v>136</v>
      </c>
      <c r="E10" s="355"/>
      <c r="F10" s="355"/>
      <c r="G10" s="355"/>
      <c r="H10" s="355"/>
      <c r="I10" s="355"/>
      <c r="J10" s="355"/>
      <c r="K10" s="355"/>
      <c r="L10" s="355"/>
      <c r="M10" s="355" t="s">
        <v>136</v>
      </c>
      <c r="N10" s="355"/>
      <c r="O10" s="355"/>
      <c r="P10" s="355"/>
      <c r="Q10" s="355"/>
      <c r="R10" s="355"/>
      <c r="S10" s="355"/>
      <c r="T10" s="355"/>
      <c r="U10" s="355"/>
      <c r="V10" s="355" t="s">
        <v>136</v>
      </c>
      <c r="W10" s="367"/>
      <c r="X10" s="368" t="s">
        <v>136</v>
      </c>
      <c r="Y10" s="369"/>
      <c r="Z10" s="369"/>
      <c r="AA10" s="369"/>
      <c r="AB10" s="369"/>
      <c r="AC10" s="369"/>
      <c r="AD10" s="369" t="s">
        <v>136</v>
      </c>
      <c r="AE10" s="369"/>
      <c r="AF10" s="369"/>
      <c r="AG10" s="369"/>
      <c r="AH10" s="370"/>
    </row>
    <row r="11" spans="1:34" s="46" customFormat="1" ht="33" customHeight="1" thickBot="1">
      <c r="A11" s="349"/>
      <c r="B11" s="352"/>
      <c r="C11" s="352"/>
      <c r="D11" s="356" t="s">
        <v>137</v>
      </c>
      <c r="E11" s="358" t="s">
        <v>138</v>
      </c>
      <c r="F11" s="360" t="s">
        <v>139</v>
      </c>
      <c r="G11" s="364" t="s">
        <v>140</v>
      </c>
      <c r="H11" s="366"/>
      <c r="I11" s="365"/>
      <c r="J11" s="362" t="s">
        <v>141</v>
      </c>
      <c r="K11" s="47" t="s">
        <v>140</v>
      </c>
      <c r="L11" s="360" t="s">
        <v>142</v>
      </c>
      <c r="M11" s="364" t="s">
        <v>140</v>
      </c>
      <c r="N11" s="365"/>
      <c r="O11" s="360" t="s">
        <v>143</v>
      </c>
      <c r="P11" s="364" t="s">
        <v>140</v>
      </c>
      <c r="Q11" s="366"/>
      <c r="R11" s="365"/>
      <c r="S11" s="362" t="s">
        <v>144</v>
      </c>
      <c r="T11" s="362" t="s">
        <v>145</v>
      </c>
      <c r="U11" s="382" t="s">
        <v>146</v>
      </c>
      <c r="V11" s="382" t="s">
        <v>147</v>
      </c>
      <c r="W11" s="382" t="s">
        <v>148</v>
      </c>
      <c r="X11" s="382" t="s">
        <v>149</v>
      </c>
      <c r="Y11" s="362" t="s">
        <v>150</v>
      </c>
      <c r="Z11" s="374" t="s">
        <v>151</v>
      </c>
      <c r="AA11" s="376" t="s">
        <v>152</v>
      </c>
      <c r="AB11" s="378" t="s">
        <v>140</v>
      </c>
      <c r="AC11" s="379"/>
      <c r="AD11" s="380"/>
      <c r="AE11" s="362" t="s">
        <v>153</v>
      </c>
      <c r="AF11" s="362" t="s">
        <v>154</v>
      </c>
      <c r="AG11" s="371" t="s">
        <v>155</v>
      </c>
      <c r="AH11" s="362" t="s">
        <v>156</v>
      </c>
    </row>
    <row r="12" spans="1:34" s="46" customFormat="1" ht="196.8" customHeight="1" thickBot="1">
      <c r="A12" s="350"/>
      <c r="B12" s="353"/>
      <c r="C12" s="353"/>
      <c r="D12" s="357"/>
      <c r="E12" s="359"/>
      <c r="F12" s="361"/>
      <c r="G12" s="48" t="s">
        <v>157</v>
      </c>
      <c r="H12" s="48" t="s">
        <v>158</v>
      </c>
      <c r="I12" s="48" t="s">
        <v>159</v>
      </c>
      <c r="J12" s="363"/>
      <c r="K12" s="49" t="s">
        <v>160</v>
      </c>
      <c r="L12" s="361"/>
      <c r="M12" s="48" t="s">
        <v>161</v>
      </c>
      <c r="N12" s="48" t="s">
        <v>162</v>
      </c>
      <c r="O12" s="361"/>
      <c r="P12" s="48" t="s">
        <v>163</v>
      </c>
      <c r="Q12" s="48" t="s">
        <v>164</v>
      </c>
      <c r="R12" s="48" t="s">
        <v>165</v>
      </c>
      <c r="S12" s="381"/>
      <c r="T12" s="381"/>
      <c r="U12" s="383"/>
      <c r="V12" s="383"/>
      <c r="W12" s="383"/>
      <c r="X12" s="384"/>
      <c r="Y12" s="363"/>
      <c r="Z12" s="375"/>
      <c r="AA12" s="377"/>
      <c r="AB12" s="50" t="s">
        <v>166</v>
      </c>
      <c r="AC12" s="50" t="s">
        <v>167</v>
      </c>
      <c r="AD12" s="51" t="s">
        <v>168</v>
      </c>
      <c r="AE12" s="363"/>
      <c r="AF12" s="363"/>
      <c r="AG12" s="372"/>
      <c r="AH12" s="363"/>
    </row>
    <row r="13" spans="1:34" s="46" customFormat="1" ht="39.9" customHeight="1">
      <c r="A13" s="52">
        <v>1</v>
      </c>
      <c r="B13" s="53" t="s">
        <v>169</v>
      </c>
      <c r="C13" s="54">
        <v>4080600</v>
      </c>
      <c r="D13" s="55">
        <f>14587400-500000</f>
        <v>14087400</v>
      </c>
      <c r="E13" s="56">
        <v>6970100</v>
      </c>
      <c r="F13" s="55">
        <f>G13+H13+I13</f>
        <v>210273</v>
      </c>
      <c r="G13" s="55">
        <f>68200-25052+42073</f>
        <v>85221</v>
      </c>
      <c r="H13" s="55">
        <v>25052</v>
      </c>
      <c r="I13" s="55">
        <f>100000+418705-418705</f>
        <v>100000</v>
      </c>
      <c r="J13" s="55">
        <v>418705</v>
      </c>
      <c r="K13" s="55">
        <v>418705</v>
      </c>
      <c r="L13" s="55">
        <f>M13+N13</f>
        <v>122118</v>
      </c>
      <c r="M13" s="55">
        <v>44510</v>
      </c>
      <c r="N13" s="55">
        <v>77608</v>
      </c>
      <c r="O13" s="55">
        <f>P13+Q13+R13</f>
        <v>175334</v>
      </c>
      <c r="P13" s="55">
        <f>155567+4314</f>
        <v>159881</v>
      </c>
      <c r="Q13" s="55">
        <f>3400-8</f>
        <v>3392</v>
      </c>
      <c r="R13" s="55">
        <f>20061-8000</f>
        <v>12061</v>
      </c>
      <c r="S13" s="57">
        <v>241300</v>
      </c>
      <c r="T13" s="57">
        <v>32244</v>
      </c>
      <c r="U13" s="55"/>
      <c r="V13" s="55">
        <v>100000</v>
      </c>
      <c r="W13" s="55">
        <v>414800</v>
      </c>
      <c r="X13" s="55"/>
      <c r="Y13" s="57"/>
      <c r="Z13" s="58"/>
      <c r="AA13" s="56"/>
      <c r="AB13" s="59"/>
      <c r="AC13" s="59"/>
      <c r="AD13" s="60"/>
      <c r="AE13" s="57"/>
      <c r="AF13" s="61"/>
      <c r="AG13" s="61"/>
      <c r="AH13" s="57"/>
    </row>
    <row r="14" spans="1:34" s="46" customFormat="1" ht="39.9" customHeight="1">
      <c r="A14" s="62">
        <v>2</v>
      </c>
      <c r="B14" s="63" t="s">
        <v>170</v>
      </c>
      <c r="C14" s="64"/>
      <c r="D14" s="65"/>
      <c r="E14" s="66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7"/>
      <c r="T14" s="67"/>
      <c r="U14" s="65"/>
      <c r="V14" s="65"/>
      <c r="W14" s="65"/>
      <c r="X14" s="65">
        <f>30000+18000</f>
        <v>48000</v>
      </c>
      <c r="Y14" s="67">
        <f>237400-1900</f>
        <v>235500</v>
      </c>
      <c r="Z14" s="68">
        <f>22100+1900</f>
        <v>24000</v>
      </c>
      <c r="AA14" s="66">
        <f>AB14+AC14+AD14</f>
        <v>61000</v>
      </c>
      <c r="AB14" s="69">
        <v>30000</v>
      </c>
      <c r="AC14" s="69">
        <v>3000</v>
      </c>
      <c r="AD14" s="70">
        <v>28000</v>
      </c>
      <c r="AE14" s="67">
        <v>100000</v>
      </c>
      <c r="AF14" s="71">
        <v>11000</v>
      </c>
      <c r="AG14" s="71"/>
      <c r="AH14" s="67"/>
    </row>
    <row r="15" spans="1:34" s="46" customFormat="1" ht="39.9" customHeight="1">
      <c r="A15" s="62">
        <v>3</v>
      </c>
      <c r="B15" s="63" t="s">
        <v>171</v>
      </c>
      <c r="C15" s="64"/>
      <c r="D15" s="65"/>
      <c r="E15" s="6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7"/>
      <c r="T15" s="67"/>
      <c r="U15" s="65"/>
      <c r="V15" s="65"/>
      <c r="W15" s="65"/>
      <c r="X15" s="65"/>
      <c r="Y15" s="67"/>
      <c r="Z15" s="68"/>
      <c r="AA15" s="66"/>
      <c r="AB15" s="69"/>
      <c r="AC15" s="69"/>
      <c r="AD15" s="70"/>
      <c r="AE15" s="67"/>
      <c r="AF15" s="71"/>
      <c r="AG15" s="71">
        <v>50000</v>
      </c>
      <c r="AH15" s="67"/>
    </row>
    <row r="16" spans="1:34" s="46" customFormat="1" ht="39.9" customHeight="1">
      <c r="A16" s="62">
        <v>4</v>
      </c>
      <c r="B16" s="63" t="s">
        <v>172</v>
      </c>
      <c r="C16" s="64"/>
      <c r="D16" s="65"/>
      <c r="E16" s="6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7"/>
      <c r="Z16" s="68"/>
      <c r="AA16" s="66"/>
      <c r="AB16" s="72"/>
      <c r="AC16" s="72"/>
      <c r="AD16" s="71"/>
      <c r="AE16" s="67"/>
      <c r="AF16" s="71"/>
      <c r="AG16" s="71"/>
      <c r="AH16" s="67">
        <v>20000</v>
      </c>
    </row>
    <row r="17" spans="1:37" s="46" customFormat="1" ht="39.9" customHeight="1" thickBot="1">
      <c r="A17" s="73">
        <v>5</v>
      </c>
      <c r="B17" s="74" t="s">
        <v>173</v>
      </c>
      <c r="C17" s="75"/>
      <c r="D17" s="76"/>
      <c r="E17" s="77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>
        <f>20000+5000</f>
        <v>25000</v>
      </c>
      <c r="V17" s="76"/>
      <c r="W17" s="76"/>
      <c r="X17" s="76"/>
      <c r="Y17" s="78"/>
      <c r="Z17" s="79"/>
      <c r="AA17" s="77"/>
      <c r="AB17" s="80"/>
      <c r="AC17" s="80"/>
      <c r="AD17" s="81"/>
      <c r="AE17" s="78"/>
      <c r="AF17" s="81"/>
      <c r="AG17" s="81"/>
      <c r="AH17" s="78"/>
    </row>
    <row r="18" spans="1:37" s="88" customFormat="1" ht="16.2" thickBot="1">
      <c r="A18" s="82"/>
      <c r="B18" s="82" t="s">
        <v>174</v>
      </c>
      <c r="C18" s="83">
        <f>SUM(C13:C17)</f>
        <v>4080600</v>
      </c>
      <c r="D18" s="83">
        <f t="shared" ref="D18:U18" si="0">SUM(D13:D17)</f>
        <v>14087400</v>
      </c>
      <c r="E18" s="83">
        <f t="shared" si="0"/>
        <v>6970100</v>
      </c>
      <c r="F18" s="83">
        <f t="shared" si="0"/>
        <v>210273</v>
      </c>
      <c r="G18" s="83">
        <f t="shared" si="0"/>
        <v>85221</v>
      </c>
      <c r="H18" s="83">
        <f t="shared" si="0"/>
        <v>25052</v>
      </c>
      <c r="I18" s="83">
        <f t="shared" si="0"/>
        <v>100000</v>
      </c>
      <c r="J18" s="83">
        <f t="shared" si="0"/>
        <v>418705</v>
      </c>
      <c r="K18" s="83">
        <f t="shared" si="0"/>
        <v>418705</v>
      </c>
      <c r="L18" s="83">
        <f t="shared" si="0"/>
        <v>122118</v>
      </c>
      <c r="M18" s="83">
        <f t="shared" si="0"/>
        <v>44510</v>
      </c>
      <c r="N18" s="83">
        <f t="shared" si="0"/>
        <v>77608</v>
      </c>
      <c r="O18" s="83">
        <f t="shared" si="0"/>
        <v>175334</v>
      </c>
      <c r="P18" s="83">
        <f t="shared" si="0"/>
        <v>159881</v>
      </c>
      <c r="Q18" s="83">
        <f t="shared" si="0"/>
        <v>3392</v>
      </c>
      <c r="R18" s="83">
        <f t="shared" si="0"/>
        <v>12061</v>
      </c>
      <c r="S18" s="83">
        <f t="shared" si="0"/>
        <v>241300</v>
      </c>
      <c r="T18" s="83">
        <f t="shared" si="0"/>
        <v>32244</v>
      </c>
      <c r="U18" s="83">
        <f t="shared" si="0"/>
        <v>25000</v>
      </c>
      <c r="V18" s="83">
        <f>SUM(S13:S17)</f>
        <v>241300</v>
      </c>
      <c r="W18" s="83">
        <f>SUM(T13:T17)</f>
        <v>32244</v>
      </c>
      <c r="X18" s="83">
        <f>SUM(U13:U17)</f>
        <v>25000</v>
      </c>
      <c r="Y18" s="83">
        <f>SUM(V13:V17)</f>
        <v>100000</v>
      </c>
      <c r="Z18" s="83">
        <f t="shared" ref="Z18:AH18" si="1">SUM(W13:W17)</f>
        <v>414800</v>
      </c>
      <c r="AA18" s="84">
        <f t="shared" si="1"/>
        <v>48000</v>
      </c>
      <c r="AB18" s="85">
        <f t="shared" si="1"/>
        <v>235500</v>
      </c>
      <c r="AC18" s="86">
        <f t="shared" si="1"/>
        <v>24000</v>
      </c>
      <c r="AD18" s="83">
        <f t="shared" si="1"/>
        <v>61000</v>
      </c>
      <c r="AE18" s="83">
        <f t="shared" si="1"/>
        <v>30000</v>
      </c>
      <c r="AF18" s="83">
        <f t="shared" si="1"/>
        <v>3000</v>
      </c>
      <c r="AG18" s="85">
        <f t="shared" si="1"/>
        <v>28000</v>
      </c>
      <c r="AH18" s="85">
        <f t="shared" si="1"/>
        <v>100000</v>
      </c>
      <c r="AI18" s="87"/>
      <c r="AJ18" s="87"/>
      <c r="AK18" s="87"/>
    </row>
    <row r="19" spans="1:37" s="88" customFormat="1">
      <c r="A19" s="89"/>
      <c r="B19" s="89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7" s="93" customForma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7">
      <c r="C21" s="373" t="s">
        <v>175</v>
      </c>
      <c r="D21" s="373"/>
      <c r="E21" s="37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37">
      <c r="C22" s="93"/>
    </row>
    <row r="31" spans="1:37">
      <c r="A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7">
      <c r="A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>
      <c r="A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>
      <c r="A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>
      <c r="A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>
      <c r="A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>
      <c r="A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>
      <c r="A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>
      <c r="A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>
      <c r="A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>
      <c r="A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>
      <c r="A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>
      <c r="A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>
      <c r="A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>
      <c r="A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>
      <c r="A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>
      <c r="A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>
      <c r="A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>
      <c r="A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>
      <c r="A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>
      <c r="A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>
      <c r="A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>
      <c r="A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>
      <c r="A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>
      <c r="A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>
      <c r="A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>
      <c r="A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>
      <c r="A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>
      <c r="A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>
      <c r="A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>
      <c r="A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>
      <c r="A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>
      <c r="A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>
      <c r="A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>
      <c r="A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>
      <c r="A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>
      <c r="A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>
      <c r="A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>
      <c r="A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>
      <c r="A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>
      <c r="A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>
      <c r="A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>
      <c r="A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>
      <c r="A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>
      <c r="A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>
      <c r="A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>
      <c r="A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>
      <c r="A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>
      <c r="A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>
      <c r="A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>
      <c r="A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>
      <c r="A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>
      <c r="A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>
      <c r="A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>
      <c r="A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>
      <c r="A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>
      <c r="A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>
      <c r="A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>
      <c r="A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>
      <c r="A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>
      <c r="A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>
      <c r="A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>
      <c r="A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>
      <c r="A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>
      <c r="A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>
      <c r="A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>
      <c r="A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>
      <c r="A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>
      <c r="A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>
      <c r="A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>
      <c r="A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>
      <c r="A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>
      <c r="A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>
      <c r="A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>
      <c r="A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>
      <c r="A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>
      <c r="A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>
      <c r="A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>
      <c r="A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>
      <c r="A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>
      <c r="A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>
      <c r="A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>
      <c r="A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>
      <c r="A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>
      <c r="A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>
      <c r="A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>
      <c r="A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>
      <c r="A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>
      <c r="A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>
      <c r="A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>
      <c r="A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>
      <c r="A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</sheetData>
  <mergeCells count="39">
    <mergeCell ref="AG11:AG12"/>
    <mergeCell ref="AH11:AH12"/>
    <mergeCell ref="C21:E21"/>
    <mergeCell ref="Y11:Y12"/>
    <mergeCell ref="Z11:Z12"/>
    <mergeCell ref="AA11:AA12"/>
    <mergeCell ref="AB11:AD11"/>
    <mergeCell ref="AE11:AE12"/>
    <mergeCell ref="AF11:AF12"/>
    <mergeCell ref="S11:S12"/>
    <mergeCell ref="T11:T12"/>
    <mergeCell ref="U11:U12"/>
    <mergeCell ref="V11:V12"/>
    <mergeCell ref="W11:W12"/>
    <mergeCell ref="X11:X12"/>
    <mergeCell ref="G11:I11"/>
    <mergeCell ref="V9:W9"/>
    <mergeCell ref="X9:AC9"/>
    <mergeCell ref="AD9:AH9"/>
    <mergeCell ref="D10:L10"/>
    <mergeCell ref="M10:U10"/>
    <mergeCell ref="V10:W10"/>
    <mergeCell ref="X10:AC10"/>
    <mergeCell ref="AD10:AH10"/>
    <mergeCell ref="G4:U4"/>
    <mergeCell ref="C7:E7"/>
    <mergeCell ref="A9:A12"/>
    <mergeCell ref="B9:B12"/>
    <mergeCell ref="C9:C12"/>
    <mergeCell ref="D9:L9"/>
    <mergeCell ref="M9:U9"/>
    <mergeCell ref="D11:D12"/>
    <mergeCell ref="E11:E12"/>
    <mergeCell ref="F11:F12"/>
    <mergeCell ref="J11:J12"/>
    <mergeCell ref="L11:L12"/>
    <mergeCell ref="M11:N11"/>
    <mergeCell ref="O11:O12"/>
    <mergeCell ref="P11:R11"/>
  </mergeCells>
  <printOptions horizontalCentered="1"/>
  <pageMargins left="0.39370078740157483" right="0.39370078740157483" top="0.78740157480314965" bottom="0.78740157480314965" header="0" footer="0"/>
  <pageSetup paperSize="9" scale="65" fitToWidth="4" orientation="landscape" r:id="rId1"/>
  <headerFooter differentFirst="1" alignWithMargins="0">
    <oddHeader>&amp;C&amp;"Times New Roman,обычный"&amp;18&amp;P&amp;R&amp;"Times New Roman,обычный"&amp;18Продовження додатка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showZeros="0" tabSelected="1" zoomScale="60" zoomScaleNormal="60" zoomScaleSheetLayoutView="50" workbookViewId="0">
      <pane ySplit="15" topLeftCell="A16" activePane="bottomLeft" state="frozen"/>
      <selection pane="bottomLeft" activeCell="I21" sqref="I21"/>
    </sheetView>
  </sheetViews>
  <sheetFormatPr defaultColWidth="9.109375" defaultRowHeight="13.2"/>
  <cols>
    <col min="1" max="1" width="13.88671875" style="181" customWidth="1"/>
    <col min="2" max="2" width="14.109375" style="96" customWidth="1"/>
    <col min="3" max="3" width="13.44140625" style="187" customWidth="1"/>
    <col min="4" max="4" width="60.88671875" style="188" customWidth="1"/>
    <col min="5" max="5" width="80.109375" style="188" customWidth="1"/>
    <col min="6" max="6" width="16.77734375" style="193" customWidth="1"/>
    <col min="7" max="7" width="23.44140625" style="193" customWidth="1"/>
    <col min="8" max="8" width="25.109375" style="193" customWidth="1"/>
    <col min="9" max="9" width="16.77734375" style="194" customWidth="1"/>
    <col min="10" max="246" width="9.109375" style="181"/>
    <col min="247" max="247" width="13.88671875" style="181" customWidth="1"/>
    <col min="248" max="248" width="14.109375" style="181" customWidth="1"/>
    <col min="249" max="249" width="13.44140625" style="181" customWidth="1"/>
    <col min="250" max="250" width="60.88671875" style="181" customWidth="1"/>
    <col min="251" max="251" width="80.109375" style="181" customWidth="1"/>
    <col min="252" max="252" width="16.77734375" style="181" customWidth="1"/>
    <col min="253" max="253" width="23.44140625" style="181" customWidth="1"/>
    <col min="254" max="254" width="25.109375" style="181" customWidth="1"/>
    <col min="255" max="255" width="16.77734375" style="181" customWidth="1"/>
    <col min="256" max="502" width="9.109375" style="181"/>
    <col min="503" max="503" width="13.88671875" style="181" customWidth="1"/>
    <col min="504" max="504" width="14.109375" style="181" customWidth="1"/>
    <col min="505" max="505" width="13.44140625" style="181" customWidth="1"/>
    <col min="506" max="506" width="60.88671875" style="181" customWidth="1"/>
    <col min="507" max="507" width="80.109375" style="181" customWidth="1"/>
    <col min="508" max="508" width="16.77734375" style="181" customWidth="1"/>
    <col min="509" max="509" width="23.44140625" style="181" customWidth="1"/>
    <col min="510" max="510" width="25.109375" style="181" customWidth="1"/>
    <col min="511" max="511" width="16.77734375" style="181" customWidth="1"/>
    <col min="512" max="758" width="9.109375" style="181"/>
    <col min="759" max="759" width="13.88671875" style="181" customWidth="1"/>
    <col min="760" max="760" width="14.109375" style="181" customWidth="1"/>
    <col min="761" max="761" width="13.44140625" style="181" customWidth="1"/>
    <col min="762" max="762" width="60.88671875" style="181" customWidth="1"/>
    <col min="763" max="763" width="80.109375" style="181" customWidth="1"/>
    <col min="764" max="764" width="16.77734375" style="181" customWidth="1"/>
    <col min="765" max="765" width="23.44140625" style="181" customWidth="1"/>
    <col min="766" max="766" width="25.109375" style="181" customWidth="1"/>
    <col min="767" max="767" width="16.77734375" style="181" customWidth="1"/>
    <col min="768" max="1014" width="9.109375" style="181"/>
    <col min="1015" max="1015" width="13.88671875" style="181" customWidth="1"/>
    <col min="1016" max="1016" width="14.109375" style="181" customWidth="1"/>
    <col min="1017" max="1017" width="13.44140625" style="181" customWidth="1"/>
    <col min="1018" max="1018" width="60.88671875" style="181" customWidth="1"/>
    <col min="1019" max="1019" width="80.109375" style="181" customWidth="1"/>
    <col min="1020" max="1020" width="16.77734375" style="181" customWidth="1"/>
    <col min="1021" max="1021" width="23.44140625" style="181" customWidth="1"/>
    <col min="1022" max="1022" width="25.109375" style="181" customWidth="1"/>
    <col min="1023" max="1023" width="16.77734375" style="181" customWidth="1"/>
    <col min="1024" max="1270" width="9.109375" style="181"/>
    <col min="1271" max="1271" width="13.88671875" style="181" customWidth="1"/>
    <col min="1272" max="1272" width="14.109375" style="181" customWidth="1"/>
    <col min="1273" max="1273" width="13.44140625" style="181" customWidth="1"/>
    <col min="1274" max="1274" width="60.88671875" style="181" customWidth="1"/>
    <col min="1275" max="1275" width="80.109375" style="181" customWidth="1"/>
    <col min="1276" max="1276" width="16.77734375" style="181" customWidth="1"/>
    <col min="1277" max="1277" width="23.44140625" style="181" customWidth="1"/>
    <col min="1278" max="1278" width="25.109375" style="181" customWidth="1"/>
    <col min="1279" max="1279" width="16.77734375" style="181" customWidth="1"/>
    <col min="1280" max="1526" width="9.109375" style="181"/>
    <col min="1527" max="1527" width="13.88671875" style="181" customWidth="1"/>
    <col min="1528" max="1528" width="14.109375" style="181" customWidth="1"/>
    <col min="1529" max="1529" width="13.44140625" style="181" customWidth="1"/>
    <col min="1530" max="1530" width="60.88671875" style="181" customWidth="1"/>
    <col min="1531" max="1531" width="80.109375" style="181" customWidth="1"/>
    <col min="1532" max="1532" width="16.77734375" style="181" customWidth="1"/>
    <col min="1533" max="1533" width="23.44140625" style="181" customWidth="1"/>
    <col min="1534" max="1534" width="25.109375" style="181" customWidth="1"/>
    <col min="1535" max="1535" width="16.77734375" style="181" customWidth="1"/>
    <col min="1536" max="1782" width="9.109375" style="181"/>
    <col min="1783" max="1783" width="13.88671875" style="181" customWidth="1"/>
    <col min="1784" max="1784" width="14.109375" style="181" customWidth="1"/>
    <col min="1785" max="1785" width="13.44140625" style="181" customWidth="1"/>
    <col min="1786" max="1786" width="60.88671875" style="181" customWidth="1"/>
    <col min="1787" max="1787" width="80.109375" style="181" customWidth="1"/>
    <col min="1788" max="1788" width="16.77734375" style="181" customWidth="1"/>
    <col min="1789" max="1789" width="23.44140625" style="181" customWidth="1"/>
    <col min="1790" max="1790" width="25.109375" style="181" customWidth="1"/>
    <col min="1791" max="1791" width="16.77734375" style="181" customWidth="1"/>
    <col min="1792" max="2038" width="9.109375" style="181"/>
    <col min="2039" max="2039" width="13.88671875" style="181" customWidth="1"/>
    <col min="2040" max="2040" width="14.109375" style="181" customWidth="1"/>
    <col min="2041" max="2041" width="13.44140625" style="181" customWidth="1"/>
    <col min="2042" max="2042" width="60.88671875" style="181" customWidth="1"/>
    <col min="2043" max="2043" width="80.109375" style="181" customWidth="1"/>
    <col min="2044" max="2044" width="16.77734375" style="181" customWidth="1"/>
    <col min="2045" max="2045" width="23.44140625" style="181" customWidth="1"/>
    <col min="2046" max="2046" width="25.109375" style="181" customWidth="1"/>
    <col min="2047" max="2047" width="16.77734375" style="181" customWidth="1"/>
    <col min="2048" max="2294" width="9.109375" style="181"/>
    <col min="2295" max="2295" width="13.88671875" style="181" customWidth="1"/>
    <col min="2296" max="2296" width="14.109375" style="181" customWidth="1"/>
    <col min="2297" max="2297" width="13.44140625" style="181" customWidth="1"/>
    <col min="2298" max="2298" width="60.88671875" style="181" customWidth="1"/>
    <col min="2299" max="2299" width="80.109375" style="181" customWidth="1"/>
    <col min="2300" max="2300" width="16.77734375" style="181" customWidth="1"/>
    <col min="2301" max="2301" width="23.44140625" style="181" customWidth="1"/>
    <col min="2302" max="2302" width="25.109375" style="181" customWidth="1"/>
    <col min="2303" max="2303" width="16.77734375" style="181" customWidth="1"/>
    <col min="2304" max="2550" width="9.109375" style="181"/>
    <col min="2551" max="2551" width="13.88671875" style="181" customWidth="1"/>
    <col min="2552" max="2552" width="14.109375" style="181" customWidth="1"/>
    <col min="2553" max="2553" width="13.44140625" style="181" customWidth="1"/>
    <col min="2554" max="2554" width="60.88671875" style="181" customWidth="1"/>
    <col min="2555" max="2555" width="80.109375" style="181" customWidth="1"/>
    <col min="2556" max="2556" width="16.77734375" style="181" customWidth="1"/>
    <col min="2557" max="2557" width="23.44140625" style="181" customWidth="1"/>
    <col min="2558" max="2558" width="25.109375" style="181" customWidth="1"/>
    <col min="2559" max="2559" width="16.77734375" style="181" customWidth="1"/>
    <col min="2560" max="2806" width="9.109375" style="181"/>
    <col min="2807" max="2807" width="13.88671875" style="181" customWidth="1"/>
    <col min="2808" max="2808" width="14.109375" style="181" customWidth="1"/>
    <col min="2809" max="2809" width="13.44140625" style="181" customWidth="1"/>
    <col min="2810" max="2810" width="60.88671875" style="181" customWidth="1"/>
    <col min="2811" max="2811" width="80.109375" style="181" customWidth="1"/>
    <col min="2812" max="2812" width="16.77734375" style="181" customWidth="1"/>
    <col min="2813" max="2813" width="23.44140625" style="181" customWidth="1"/>
    <col min="2814" max="2814" width="25.109375" style="181" customWidth="1"/>
    <col min="2815" max="2815" width="16.77734375" style="181" customWidth="1"/>
    <col min="2816" max="3062" width="9.109375" style="181"/>
    <col min="3063" max="3063" width="13.88671875" style="181" customWidth="1"/>
    <col min="3064" max="3064" width="14.109375" style="181" customWidth="1"/>
    <col min="3065" max="3065" width="13.44140625" style="181" customWidth="1"/>
    <col min="3066" max="3066" width="60.88671875" style="181" customWidth="1"/>
    <col min="3067" max="3067" width="80.109375" style="181" customWidth="1"/>
    <col min="3068" max="3068" width="16.77734375" style="181" customWidth="1"/>
    <col min="3069" max="3069" width="23.44140625" style="181" customWidth="1"/>
    <col min="3070" max="3070" width="25.109375" style="181" customWidth="1"/>
    <col min="3071" max="3071" width="16.77734375" style="181" customWidth="1"/>
    <col min="3072" max="3318" width="9.109375" style="181"/>
    <col min="3319" max="3319" width="13.88671875" style="181" customWidth="1"/>
    <col min="3320" max="3320" width="14.109375" style="181" customWidth="1"/>
    <col min="3321" max="3321" width="13.44140625" style="181" customWidth="1"/>
    <col min="3322" max="3322" width="60.88671875" style="181" customWidth="1"/>
    <col min="3323" max="3323" width="80.109375" style="181" customWidth="1"/>
    <col min="3324" max="3324" width="16.77734375" style="181" customWidth="1"/>
    <col min="3325" max="3325" width="23.44140625" style="181" customWidth="1"/>
    <col min="3326" max="3326" width="25.109375" style="181" customWidth="1"/>
    <col min="3327" max="3327" width="16.77734375" style="181" customWidth="1"/>
    <col min="3328" max="3574" width="9.109375" style="181"/>
    <col min="3575" max="3575" width="13.88671875" style="181" customWidth="1"/>
    <col min="3576" max="3576" width="14.109375" style="181" customWidth="1"/>
    <col min="3577" max="3577" width="13.44140625" style="181" customWidth="1"/>
    <col min="3578" max="3578" width="60.88671875" style="181" customWidth="1"/>
    <col min="3579" max="3579" width="80.109375" style="181" customWidth="1"/>
    <col min="3580" max="3580" width="16.77734375" style="181" customWidth="1"/>
    <col min="3581" max="3581" width="23.44140625" style="181" customWidth="1"/>
    <col min="3582" max="3582" width="25.109375" style="181" customWidth="1"/>
    <col min="3583" max="3583" width="16.77734375" style="181" customWidth="1"/>
    <col min="3584" max="3830" width="9.109375" style="181"/>
    <col min="3831" max="3831" width="13.88671875" style="181" customWidth="1"/>
    <col min="3832" max="3832" width="14.109375" style="181" customWidth="1"/>
    <col min="3833" max="3833" width="13.44140625" style="181" customWidth="1"/>
    <col min="3834" max="3834" width="60.88671875" style="181" customWidth="1"/>
    <col min="3835" max="3835" width="80.109375" style="181" customWidth="1"/>
    <col min="3836" max="3836" width="16.77734375" style="181" customWidth="1"/>
    <col min="3837" max="3837" width="23.44140625" style="181" customWidth="1"/>
    <col min="3838" max="3838" width="25.109375" style="181" customWidth="1"/>
    <col min="3839" max="3839" width="16.77734375" style="181" customWidth="1"/>
    <col min="3840" max="4086" width="9.109375" style="181"/>
    <col min="4087" max="4087" width="13.88671875" style="181" customWidth="1"/>
    <col min="4088" max="4088" width="14.109375" style="181" customWidth="1"/>
    <col min="4089" max="4089" width="13.44140625" style="181" customWidth="1"/>
    <col min="4090" max="4090" width="60.88671875" style="181" customWidth="1"/>
    <col min="4091" max="4091" width="80.109375" style="181" customWidth="1"/>
    <col min="4092" max="4092" width="16.77734375" style="181" customWidth="1"/>
    <col min="4093" max="4093" width="23.44140625" style="181" customWidth="1"/>
    <col min="4094" max="4094" width="25.109375" style="181" customWidth="1"/>
    <col min="4095" max="4095" width="16.77734375" style="181" customWidth="1"/>
    <col min="4096" max="4342" width="9.109375" style="181"/>
    <col min="4343" max="4343" width="13.88671875" style="181" customWidth="1"/>
    <col min="4344" max="4344" width="14.109375" style="181" customWidth="1"/>
    <col min="4345" max="4345" width="13.44140625" style="181" customWidth="1"/>
    <col min="4346" max="4346" width="60.88671875" style="181" customWidth="1"/>
    <col min="4347" max="4347" width="80.109375" style="181" customWidth="1"/>
    <col min="4348" max="4348" width="16.77734375" style="181" customWidth="1"/>
    <col min="4349" max="4349" width="23.44140625" style="181" customWidth="1"/>
    <col min="4350" max="4350" width="25.109375" style="181" customWidth="1"/>
    <col min="4351" max="4351" width="16.77734375" style="181" customWidth="1"/>
    <col min="4352" max="4598" width="9.109375" style="181"/>
    <col min="4599" max="4599" width="13.88671875" style="181" customWidth="1"/>
    <col min="4600" max="4600" width="14.109375" style="181" customWidth="1"/>
    <col min="4601" max="4601" width="13.44140625" style="181" customWidth="1"/>
    <col min="4602" max="4602" width="60.88671875" style="181" customWidth="1"/>
    <col min="4603" max="4603" width="80.109375" style="181" customWidth="1"/>
    <col min="4604" max="4604" width="16.77734375" style="181" customWidth="1"/>
    <col min="4605" max="4605" width="23.44140625" style="181" customWidth="1"/>
    <col min="4606" max="4606" width="25.109375" style="181" customWidth="1"/>
    <col min="4607" max="4607" width="16.77734375" style="181" customWidth="1"/>
    <col min="4608" max="4854" width="9.109375" style="181"/>
    <col min="4855" max="4855" width="13.88671875" style="181" customWidth="1"/>
    <col min="4856" max="4856" width="14.109375" style="181" customWidth="1"/>
    <col min="4857" max="4857" width="13.44140625" style="181" customWidth="1"/>
    <col min="4858" max="4858" width="60.88671875" style="181" customWidth="1"/>
    <col min="4859" max="4859" width="80.109375" style="181" customWidth="1"/>
    <col min="4860" max="4860" width="16.77734375" style="181" customWidth="1"/>
    <col min="4861" max="4861" width="23.44140625" style="181" customWidth="1"/>
    <col min="4862" max="4862" width="25.109375" style="181" customWidth="1"/>
    <col min="4863" max="4863" width="16.77734375" style="181" customWidth="1"/>
    <col min="4864" max="5110" width="9.109375" style="181"/>
    <col min="5111" max="5111" width="13.88671875" style="181" customWidth="1"/>
    <col min="5112" max="5112" width="14.109375" style="181" customWidth="1"/>
    <col min="5113" max="5113" width="13.44140625" style="181" customWidth="1"/>
    <col min="5114" max="5114" width="60.88671875" style="181" customWidth="1"/>
    <col min="5115" max="5115" width="80.109375" style="181" customWidth="1"/>
    <col min="5116" max="5116" width="16.77734375" style="181" customWidth="1"/>
    <col min="5117" max="5117" width="23.44140625" style="181" customWidth="1"/>
    <col min="5118" max="5118" width="25.109375" style="181" customWidth="1"/>
    <col min="5119" max="5119" width="16.77734375" style="181" customWidth="1"/>
    <col min="5120" max="5366" width="9.109375" style="181"/>
    <col min="5367" max="5367" width="13.88671875" style="181" customWidth="1"/>
    <col min="5368" max="5368" width="14.109375" style="181" customWidth="1"/>
    <col min="5369" max="5369" width="13.44140625" style="181" customWidth="1"/>
    <col min="5370" max="5370" width="60.88671875" style="181" customWidth="1"/>
    <col min="5371" max="5371" width="80.109375" style="181" customWidth="1"/>
    <col min="5372" max="5372" width="16.77734375" style="181" customWidth="1"/>
    <col min="5373" max="5373" width="23.44140625" style="181" customWidth="1"/>
    <col min="5374" max="5374" width="25.109375" style="181" customWidth="1"/>
    <col min="5375" max="5375" width="16.77734375" style="181" customWidth="1"/>
    <col min="5376" max="5622" width="9.109375" style="181"/>
    <col min="5623" max="5623" width="13.88671875" style="181" customWidth="1"/>
    <col min="5624" max="5624" width="14.109375" style="181" customWidth="1"/>
    <col min="5625" max="5625" width="13.44140625" style="181" customWidth="1"/>
    <col min="5626" max="5626" width="60.88671875" style="181" customWidth="1"/>
    <col min="5627" max="5627" width="80.109375" style="181" customWidth="1"/>
    <col min="5628" max="5628" width="16.77734375" style="181" customWidth="1"/>
    <col min="5629" max="5629" width="23.44140625" style="181" customWidth="1"/>
    <col min="5630" max="5630" width="25.109375" style="181" customWidth="1"/>
    <col min="5631" max="5631" width="16.77734375" style="181" customWidth="1"/>
    <col min="5632" max="5878" width="9.109375" style="181"/>
    <col min="5879" max="5879" width="13.88671875" style="181" customWidth="1"/>
    <col min="5880" max="5880" width="14.109375" style="181" customWidth="1"/>
    <col min="5881" max="5881" width="13.44140625" style="181" customWidth="1"/>
    <col min="5882" max="5882" width="60.88671875" style="181" customWidth="1"/>
    <col min="5883" max="5883" width="80.109375" style="181" customWidth="1"/>
    <col min="5884" max="5884" width="16.77734375" style="181" customWidth="1"/>
    <col min="5885" max="5885" width="23.44140625" style="181" customWidth="1"/>
    <col min="5886" max="5886" width="25.109375" style="181" customWidth="1"/>
    <col min="5887" max="5887" width="16.77734375" style="181" customWidth="1"/>
    <col min="5888" max="6134" width="9.109375" style="181"/>
    <col min="6135" max="6135" width="13.88671875" style="181" customWidth="1"/>
    <col min="6136" max="6136" width="14.109375" style="181" customWidth="1"/>
    <col min="6137" max="6137" width="13.44140625" style="181" customWidth="1"/>
    <col min="6138" max="6138" width="60.88671875" style="181" customWidth="1"/>
    <col min="6139" max="6139" width="80.109375" style="181" customWidth="1"/>
    <col min="6140" max="6140" width="16.77734375" style="181" customWidth="1"/>
    <col min="6141" max="6141" width="23.44140625" style="181" customWidth="1"/>
    <col min="6142" max="6142" width="25.109375" style="181" customWidth="1"/>
    <col min="6143" max="6143" width="16.77734375" style="181" customWidth="1"/>
    <col min="6144" max="6390" width="9.109375" style="181"/>
    <col min="6391" max="6391" width="13.88671875" style="181" customWidth="1"/>
    <col min="6392" max="6392" width="14.109375" style="181" customWidth="1"/>
    <col min="6393" max="6393" width="13.44140625" style="181" customWidth="1"/>
    <col min="6394" max="6394" width="60.88671875" style="181" customWidth="1"/>
    <col min="6395" max="6395" width="80.109375" style="181" customWidth="1"/>
    <col min="6396" max="6396" width="16.77734375" style="181" customWidth="1"/>
    <col min="6397" max="6397" width="23.44140625" style="181" customWidth="1"/>
    <col min="6398" max="6398" width="25.109375" style="181" customWidth="1"/>
    <col min="6399" max="6399" width="16.77734375" style="181" customWidth="1"/>
    <col min="6400" max="6646" width="9.109375" style="181"/>
    <col min="6647" max="6647" width="13.88671875" style="181" customWidth="1"/>
    <col min="6648" max="6648" width="14.109375" style="181" customWidth="1"/>
    <col min="6649" max="6649" width="13.44140625" style="181" customWidth="1"/>
    <col min="6650" max="6650" width="60.88671875" style="181" customWidth="1"/>
    <col min="6651" max="6651" width="80.109375" style="181" customWidth="1"/>
    <col min="6652" max="6652" width="16.77734375" style="181" customWidth="1"/>
    <col min="6653" max="6653" width="23.44140625" style="181" customWidth="1"/>
    <col min="6654" max="6654" width="25.109375" style="181" customWidth="1"/>
    <col min="6655" max="6655" width="16.77734375" style="181" customWidth="1"/>
    <col min="6656" max="6902" width="9.109375" style="181"/>
    <col min="6903" max="6903" width="13.88671875" style="181" customWidth="1"/>
    <col min="6904" max="6904" width="14.109375" style="181" customWidth="1"/>
    <col min="6905" max="6905" width="13.44140625" style="181" customWidth="1"/>
    <col min="6906" max="6906" width="60.88671875" style="181" customWidth="1"/>
    <col min="6907" max="6907" width="80.109375" style="181" customWidth="1"/>
    <col min="6908" max="6908" width="16.77734375" style="181" customWidth="1"/>
    <col min="6909" max="6909" width="23.44140625" style="181" customWidth="1"/>
    <col min="6910" max="6910" width="25.109375" style="181" customWidth="1"/>
    <col min="6911" max="6911" width="16.77734375" style="181" customWidth="1"/>
    <col min="6912" max="7158" width="9.109375" style="181"/>
    <col min="7159" max="7159" width="13.88671875" style="181" customWidth="1"/>
    <col min="7160" max="7160" width="14.109375" style="181" customWidth="1"/>
    <col min="7161" max="7161" width="13.44140625" style="181" customWidth="1"/>
    <col min="7162" max="7162" width="60.88671875" style="181" customWidth="1"/>
    <col min="7163" max="7163" width="80.109375" style="181" customWidth="1"/>
    <col min="7164" max="7164" width="16.77734375" style="181" customWidth="1"/>
    <col min="7165" max="7165" width="23.44140625" style="181" customWidth="1"/>
    <col min="7166" max="7166" width="25.109375" style="181" customWidth="1"/>
    <col min="7167" max="7167" width="16.77734375" style="181" customWidth="1"/>
    <col min="7168" max="7414" width="9.109375" style="181"/>
    <col min="7415" max="7415" width="13.88671875" style="181" customWidth="1"/>
    <col min="7416" max="7416" width="14.109375" style="181" customWidth="1"/>
    <col min="7417" max="7417" width="13.44140625" style="181" customWidth="1"/>
    <col min="7418" max="7418" width="60.88671875" style="181" customWidth="1"/>
    <col min="7419" max="7419" width="80.109375" style="181" customWidth="1"/>
    <col min="7420" max="7420" width="16.77734375" style="181" customWidth="1"/>
    <col min="7421" max="7421" width="23.44140625" style="181" customWidth="1"/>
    <col min="7422" max="7422" width="25.109375" style="181" customWidth="1"/>
    <col min="7423" max="7423" width="16.77734375" style="181" customWidth="1"/>
    <col min="7424" max="7670" width="9.109375" style="181"/>
    <col min="7671" max="7671" width="13.88671875" style="181" customWidth="1"/>
    <col min="7672" max="7672" width="14.109375" style="181" customWidth="1"/>
    <col min="7673" max="7673" width="13.44140625" style="181" customWidth="1"/>
    <col min="7674" max="7674" width="60.88671875" style="181" customWidth="1"/>
    <col min="7675" max="7675" width="80.109375" style="181" customWidth="1"/>
    <col min="7676" max="7676" width="16.77734375" style="181" customWidth="1"/>
    <col min="7677" max="7677" width="23.44140625" style="181" customWidth="1"/>
    <col min="7678" max="7678" width="25.109375" style="181" customWidth="1"/>
    <col min="7679" max="7679" width="16.77734375" style="181" customWidth="1"/>
    <col min="7680" max="7926" width="9.109375" style="181"/>
    <col min="7927" max="7927" width="13.88671875" style="181" customWidth="1"/>
    <col min="7928" max="7928" width="14.109375" style="181" customWidth="1"/>
    <col min="7929" max="7929" width="13.44140625" style="181" customWidth="1"/>
    <col min="7930" max="7930" width="60.88671875" style="181" customWidth="1"/>
    <col min="7931" max="7931" width="80.109375" style="181" customWidth="1"/>
    <col min="7932" max="7932" width="16.77734375" style="181" customWidth="1"/>
    <col min="7933" max="7933" width="23.44140625" style="181" customWidth="1"/>
    <col min="7934" max="7934" width="25.109375" style="181" customWidth="1"/>
    <col min="7935" max="7935" width="16.77734375" style="181" customWidth="1"/>
    <col min="7936" max="8182" width="9.109375" style="181"/>
    <col min="8183" max="8183" width="13.88671875" style="181" customWidth="1"/>
    <col min="8184" max="8184" width="14.109375" style="181" customWidth="1"/>
    <col min="8185" max="8185" width="13.44140625" style="181" customWidth="1"/>
    <col min="8186" max="8186" width="60.88671875" style="181" customWidth="1"/>
    <col min="8187" max="8187" width="80.109375" style="181" customWidth="1"/>
    <col min="8188" max="8188" width="16.77734375" style="181" customWidth="1"/>
    <col min="8189" max="8189" width="23.44140625" style="181" customWidth="1"/>
    <col min="8190" max="8190" width="25.109375" style="181" customWidth="1"/>
    <col min="8191" max="8191" width="16.77734375" style="181" customWidth="1"/>
    <col min="8192" max="8438" width="9.109375" style="181"/>
    <col min="8439" max="8439" width="13.88671875" style="181" customWidth="1"/>
    <col min="8440" max="8440" width="14.109375" style="181" customWidth="1"/>
    <col min="8441" max="8441" width="13.44140625" style="181" customWidth="1"/>
    <col min="8442" max="8442" width="60.88671875" style="181" customWidth="1"/>
    <col min="8443" max="8443" width="80.109375" style="181" customWidth="1"/>
    <col min="8444" max="8444" width="16.77734375" style="181" customWidth="1"/>
    <col min="8445" max="8445" width="23.44140625" style="181" customWidth="1"/>
    <col min="8446" max="8446" width="25.109375" style="181" customWidth="1"/>
    <col min="8447" max="8447" width="16.77734375" style="181" customWidth="1"/>
    <col min="8448" max="8694" width="9.109375" style="181"/>
    <col min="8695" max="8695" width="13.88671875" style="181" customWidth="1"/>
    <col min="8696" max="8696" width="14.109375" style="181" customWidth="1"/>
    <col min="8697" max="8697" width="13.44140625" style="181" customWidth="1"/>
    <col min="8698" max="8698" width="60.88671875" style="181" customWidth="1"/>
    <col min="8699" max="8699" width="80.109375" style="181" customWidth="1"/>
    <col min="8700" max="8700" width="16.77734375" style="181" customWidth="1"/>
    <col min="8701" max="8701" width="23.44140625" style="181" customWidth="1"/>
    <col min="8702" max="8702" width="25.109375" style="181" customWidth="1"/>
    <col min="8703" max="8703" width="16.77734375" style="181" customWidth="1"/>
    <col min="8704" max="8950" width="9.109375" style="181"/>
    <col min="8951" max="8951" width="13.88671875" style="181" customWidth="1"/>
    <col min="8952" max="8952" width="14.109375" style="181" customWidth="1"/>
    <col min="8953" max="8953" width="13.44140625" style="181" customWidth="1"/>
    <col min="8954" max="8954" width="60.88671875" style="181" customWidth="1"/>
    <col min="8955" max="8955" width="80.109375" style="181" customWidth="1"/>
    <col min="8956" max="8956" width="16.77734375" style="181" customWidth="1"/>
    <col min="8957" max="8957" width="23.44140625" style="181" customWidth="1"/>
    <col min="8958" max="8958" width="25.109375" style="181" customWidth="1"/>
    <col min="8959" max="8959" width="16.77734375" style="181" customWidth="1"/>
    <col min="8960" max="9206" width="9.109375" style="181"/>
    <col min="9207" max="9207" width="13.88671875" style="181" customWidth="1"/>
    <col min="9208" max="9208" width="14.109375" style="181" customWidth="1"/>
    <col min="9209" max="9209" width="13.44140625" style="181" customWidth="1"/>
    <col min="9210" max="9210" width="60.88671875" style="181" customWidth="1"/>
    <col min="9211" max="9211" width="80.109375" style="181" customWidth="1"/>
    <col min="9212" max="9212" width="16.77734375" style="181" customWidth="1"/>
    <col min="9213" max="9213" width="23.44140625" style="181" customWidth="1"/>
    <col min="9214" max="9214" width="25.109375" style="181" customWidth="1"/>
    <col min="9215" max="9215" width="16.77734375" style="181" customWidth="1"/>
    <col min="9216" max="9462" width="9.109375" style="181"/>
    <col min="9463" max="9463" width="13.88671875" style="181" customWidth="1"/>
    <col min="9464" max="9464" width="14.109375" style="181" customWidth="1"/>
    <col min="9465" max="9465" width="13.44140625" style="181" customWidth="1"/>
    <col min="9466" max="9466" width="60.88671875" style="181" customWidth="1"/>
    <col min="9467" max="9467" width="80.109375" style="181" customWidth="1"/>
    <col min="9468" max="9468" width="16.77734375" style="181" customWidth="1"/>
    <col min="9469" max="9469" width="23.44140625" style="181" customWidth="1"/>
    <col min="9470" max="9470" width="25.109375" style="181" customWidth="1"/>
    <col min="9471" max="9471" width="16.77734375" style="181" customWidth="1"/>
    <col min="9472" max="9718" width="9.109375" style="181"/>
    <col min="9719" max="9719" width="13.88671875" style="181" customWidth="1"/>
    <col min="9720" max="9720" width="14.109375" style="181" customWidth="1"/>
    <col min="9721" max="9721" width="13.44140625" style="181" customWidth="1"/>
    <col min="9722" max="9722" width="60.88671875" style="181" customWidth="1"/>
    <col min="9723" max="9723" width="80.109375" style="181" customWidth="1"/>
    <col min="9724" max="9724" width="16.77734375" style="181" customWidth="1"/>
    <col min="9725" max="9725" width="23.44140625" style="181" customWidth="1"/>
    <col min="9726" max="9726" width="25.109375" style="181" customWidth="1"/>
    <col min="9727" max="9727" width="16.77734375" style="181" customWidth="1"/>
    <col min="9728" max="9974" width="9.109375" style="181"/>
    <col min="9975" max="9975" width="13.88671875" style="181" customWidth="1"/>
    <col min="9976" max="9976" width="14.109375" style="181" customWidth="1"/>
    <col min="9977" max="9977" width="13.44140625" style="181" customWidth="1"/>
    <col min="9978" max="9978" width="60.88671875" style="181" customWidth="1"/>
    <col min="9979" max="9979" width="80.109375" style="181" customWidth="1"/>
    <col min="9980" max="9980" width="16.77734375" style="181" customWidth="1"/>
    <col min="9981" max="9981" width="23.44140625" style="181" customWidth="1"/>
    <col min="9982" max="9982" width="25.109375" style="181" customWidth="1"/>
    <col min="9983" max="9983" width="16.77734375" style="181" customWidth="1"/>
    <col min="9984" max="10230" width="9.109375" style="181"/>
    <col min="10231" max="10231" width="13.88671875" style="181" customWidth="1"/>
    <col min="10232" max="10232" width="14.109375" style="181" customWidth="1"/>
    <col min="10233" max="10233" width="13.44140625" style="181" customWidth="1"/>
    <col min="10234" max="10234" width="60.88671875" style="181" customWidth="1"/>
    <col min="10235" max="10235" width="80.109375" style="181" customWidth="1"/>
    <col min="10236" max="10236" width="16.77734375" style="181" customWidth="1"/>
    <col min="10237" max="10237" width="23.44140625" style="181" customWidth="1"/>
    <col min="10238" max="10238" width="25.109375" style="181" customWidth="1"/>
    <col min="10239" max="10239" width="16.77734375" style="181" customWidth="1"/>
    <col min="10240" max="10486" width="9.109375" style="181"/>
    <col min="10487" max="10487" width="13.88671875" style="181" customWidth="1"/>
    <col min="10488" max="10488" width="14.109375" style="181" customWidth="1"/>
    <col min="10489" max="10489" width="13.44140625" style="181" customWidth="1"/>
    <col min="10490" max="10490" width="60.88671875" style="181" customWidth="1"/>
    <col min="10491" max="10491" width="80.109375" style="181" customWidth="1"/>
    <col min="10492" max="10492" width="16.77734375" style="181" customWidth="1"/>
    <col min="10493" max="10493" width="23.44140625" style="181" customWidth="1"/>
    <col min="10494" max="10494" width="25.109375" style="181" customWidth="1"/>
    <col min="10495" max="10495" width="16.77734375" style="181" customWidth="1"/>
    <col min="10496" max="10742" width="9.109375" style="181"/>
    <col min="10743" max="10743" width="13.88671875" style="181" customWidth="1"/>
    <col min="10744" max="10744" width="14.109375" style="181" customWidth="1"/>
    <col min="10745" max="10745" width="13.44140625" style="181" customWidth="1"/>
    <col min="10746" max="10746" width="60.88671875" style="181" customWidth="1"/>
    <col min="10747" max="10747" width="80.109375" style="181" customWidth="1"/>
    <col min="10748" max="10748" width="16.77734375" style="181" customWidth="1"/>
    <col min="10749" max="10749" width="23.44140625" style="181" customWidth="1"/>
    <col min="10750" max="10750" width="25.109375" style="181" customWidth="1"/>
    <col min="10751" max="10751" width="16.77734375" style="181" customWidth="1"/>
    <col min="10752" max="10998" width="9.109375" style="181"/>
    <col min="10999" max="10999" width="13.88671875" style="181" customWidth="1"/>
    <col min="11000" max="11000" width="14.109375" style="181" customWidth="1"/>
    <col min="11001" max="11001" width="13.44140625" style="181" customWidth="1"/>
    <col min="11002" max="11002" width="60.88671875" style="181" customWidth="1"/>
    <col min="11003" max="11003" width="80.109375" style="181" customWidth="1"/>
    <col min="11004" max="11004" width="16.77734375" style="181" customWidth="1"/>
    <col min="11005" max="11005" width="23.44140625" style="181" customWidth="1"/>
    <col min="11006" max="11006" width="25.109375" style="181" customWidth="1"/>
    <col min="11007" max="11007" width="16.77734375" style="181" customWidth="1"/>
    <col min="11008" max="11254" width="9.109375" style="181"/>
    <col min="11255" max="11255" width="13.88671875" style="181" customWidth="1"/>
    <col min="11256" max="11256" width="14.109375" style="181" customWidth="1"/>
    <col min="11257" max="11257" width="13.44140625" style="181" customWidth="1"/>
    <col min="11258" max="11258" width="60.88671875" style="181" customWidth="1"/>
    <col min="11259" max="11259" width="80.109375" style="181" customWidth="1"/>
    <col min="11260" max="11260" width="16.77734375" style="181" customWidth="1"/>
    <col min="11261" max="11261" width="23.44140625" style="181" customWidth="1"/>
    <col min="11262" max="11262" width="25.109375" style="181" customWidth="1"/>
    <col min="11263" max="11263" width="16.77734375" style="181" customWidth="1"/>
    <col min="11264" max="11510" width="9.109375" style="181"/>
    <col min="11511" max="11511" width="13.88671875" style="181" customWidth="1"/>
    <col min="11512" max="11512" width="14.109375" style="181" customWidth="1"/>
    <col min="11513" max="11513" width="13.44140625" style="181" customWidth="1"/>
    <col min="11514" max="11514" width="60.88671875" style="181" customWidth="1"/>
    <col min="11515" max="11515" width="80.109375" style="181" customWidth="1"/>
    <col min="11516" max="11516" width="16.77734375" style="181" customWidth="1"/>
    <col min="11517" max="11517" width="23.44140625" style="181" customWidth="1"/>
    <col min="11518" max="11518" width="25.109375" style="181" customWidth="1"/>
    <col min="11519" max="11519" width="16.77734375" style="181" customWidth="1"/>
    <col min="11520" max="11766" width="9.109375" style="181"/>
    <col min="11767" max="11767" width="13.88671875" style="181" customWidth="1"/>
    <col min="11768" max="11768" width="14.109375" style="181" customWidth="1"/>
    <col min="11769" max="11769" width="13.44140625" style="181" customWidth="1"/>
    <col min="11770" max="11770" width="60.88671875" style="181" customWidth="1"/>
    <col min="11771" max="11771" width="80.109375" style="181" customWidth="1"/>
    <col min="11772" max="11772" width="16.77734375" style="181" customWidth="1"/>
    <col min="11773" max="11773" width="23.44140625" style="181" customWidth="1"/>
    <col min="11774" max="11774" width="25.109375" style="181" customWidth="1"/>
    <col min="11775" max="11775" width="16.77734375" style="181" customWidth="1"/>
    <col min="11776" max="12022" width="9.109375" style="181"/>
    <col min="12023" max="12023" width="13.88671875" style="181" customWidth="1"/>
    <col min="12024" max="12024" width="14.109375" style="181" customWidth="1"/>
    <col min="12025" max="12025" width="13.44140625" style="181" customWidth="1"/>
    <col min="12026" max="12026" width="60.88671875" style="181" customWidth="1"/>
    <col min="12027" max="12027" width="80.109375" style="181" customWidth="1"/>
    <col min="12028" max="12028" width="16.77734375" style="181" customWidth="1"/>
    <col min="12029" max="12029" width="23.44140625" style="181" customWidth="1"/>
    <col min="12030" max="12030" width="25.109375" style="181" customWidth="1"/>
    <col min="12031" max="12031" width="16.77734375" style="181" customWidth="1"/>
    <col min="12032" max="12278" width="9.109375" style="181"/>
    <col min="12279" max="12279" width="13.88671875" style="181" customWidth="1"/>
    <col min="12280" max="12280" width="14.109375" style="181" customWidth="1"/>
    <col min="12281" max="12281" width="13.44140625" style="181" customWidth="1"/>
    <col min="12282" max="12282" width="60.88671875" style="181" customWidth="1"/>
    <col min="12283" max="12283" width="80.109375" style="181" customWidth="1"/>
    <col min="12284" max="12284" width="16.77734375" style="181" customWidth="1"/>
    <col min="12285" max="12285" width="23.44140625" style="181" customWidth="1"/>
    <col min="12286" max="12286" width="25.109375" style="181" customWidth="1"/>
    <col min="12287" max="12287" width="16.77734375" style="181" customWidth="1"/>
    <col min="12288" max="12534" width="9.109375" style="181"/>
    <col min="12535" max="12535" width="13.88671875" style="181" customWidth="1"/>
    <col min="12536" max="12536" width="14.109375" style="181" customWidth="1"/>
    <col min="12537" max="12537" width="13.44140625" style="181" customWidth="1"/>
    <col min="12538" max="12538" width="60.88671875" style="181" customWidth="1"/>
    <col min="12539" max="12539" width="80.109375" style="181" customWidth="1"/>
    <col min="12540" max="12540" width="16.77734375" style="181" customWidth="1"/>
    <col min="12541" max="12541" width="23.44140625" style="181" customWidth="1"/>
    <col min="12542" max="12542" width="25.109375" style="181" customWidth="1"/>
    <col min="12543" max="12543" width="16.77734375" style="181" customWidth="1"/>
    <col min="12544" max="12790" width="9.109375" style="181"/>
    <col min="12791" max="12791" width="13.88671875" style="181" customWidth="1"/>
    <col min="12792" max="12792" width="14.109375" style="181" customWidth="1"/>
    <col min="12793" max="12793" width="13.44140625" style="181" customWidth="1"/>
    <col min="12794" max="12794" width="60.88671875" style="181" customWidth="1"/>
    <col min="12795" max="12795" width="80.109375" style="181" customWidth="1"/>
    <col min="12796" max="12796" width="16.77734375" style="181" customWidth="1"/>
    <col min="12797" max="12797" width="23.44140625" style="181" customWidth="1"/>
    <col min="12798" max="12798" width="25.109375" style="181" customWidth="1"/>
    <col min="12799" max="12799" width="16.77734375" style="181" customWidth="1"/>
    <col min="12800" max="13046" width="9.109375" style="181"/>
    <col min="13047" max="13047" width="13.88671875" style="181" customWidth="1"/>
    <col min="13048" max="13048" width="14.109375" style="181" customWidth="1"/>
    <col min="13049" max="13049" width="13.44140625" style="181" customWidth="1"/>
    <col min="13050" max="13050" width="60.88671875" style="181" customWidth="1"/>
    <col min="13051" max="13051" width="80.109375" style="181" customWidth="1"/>
    <col min="13052" max="13052" width="16.77734375" style="181" customWidth="1"/>
    <col min="13053" max="13053" width="23.44140625" style="181" customWidth="1"/>
    <col min="13054" max="13054" width="25.109375" style="181" customWidth="1"/>
    <col min="13055" max="13055" width="16.77734375" style="181" customWidth="1"/>
    <col min="13056" max="13302" width="9.109375" style="181"/>
    <col min="13303" max="13303" width="13.88671875" style="181" customWidth="1"/>
    <col min="13304" max="13304" width="14.109375" style="181" customWidth="1"/>
    <col min="13305" max="13305" width="13.44140625" style="181" customWidth="1"/>
    <col min="13306" max="13306" width="60.88671875" style="181" customWidth="1"/>
    <col min="13307" max="13307" width="80.109375" style="181" customWidth="1"/>
    <col min="13308" max="13308" width="16.77734375" style="181" customWidth="1"/>
    <col min="13309" max="13309" width="23.44140625" style="181" customWidth="1"/>
    <col min="13310" max="13310" width="25.109375" style="181" customWidth="1"/>
    <col min="13311" max="13311" width="16.77734375" style="181" customWidth="1"/>
    <col min="13312" max="13558" width="9.109375" style="181"/>
    <col min="13559" max="13559" width="13.88671875" style="181" customWidth="1"/>
    <col min="13560" max="13560" width="14.109375" style="181" customWidth="1"/>
    <col min="13561" max="13561" width="13.44140625" style="181" customWidth="1"/>
    <col min="13562" max="13562" width="60.88671875" style="181" customWidth="1"/>
    <col min="13563" max="13563" width="80.109375" style="181" customWidth="1"/>
    <col min="13564" max="13564" width="16.77734375" style="181" customWidth="1"/>
    <col min="13565" max="13565" width="23.44140625" style="181" customWidth="1"/>
    <col min="13566" max="13566" width="25.109375" style="181" customWidth="1"/>
    <col min="13567" max="13567" width="16.77734375" style="181" customWidth="1"/>
    <col min="13568" max="13814" width="9.109375" style="181"/>
    <col min="13815" max="13815" width="13.88671875" style="181" customWidth="1"/>
    <col min="13816" max="13816" width="14.109375" style="181" customWidth="1"/>
    <col min="13817" max="13817" width="13.44140625" style="181" customWidth="1"/>
    <col min="13818" max="13818" width="60.88671875" style="181" customWidth="1"/>
    <col min="13819" max="13819" width="80.109375" style="181" customWidth="1"/>
    <col min="13820" max="13820" width="16.77734375" style="181" customWidth="1"/>
    <col min="13821" max="13821" width="23.44140625" style="181" customWidth="1"/>
    <col min="13822" max="13822" width="25.109375" style="181" customWidth="1"/>
    <col min="13823" max="13823" width="16.77734375" style="181" customWidth="1"/>
    <col min="13824" max="14070" width="9.109375" style="181"/>
    <col min="14071" max="14071" width="13.88671875" style="181" customWidth="1"/>
    <col min="14072" max="14072" width="14.109375" style="181" customWidth="1"/>
    <col min="14073" max="14073" width="13.44140625" style="181" customWidth="1"/>
    <col min="14074" max="14074" width="60.88671875" style="181" customWidth="1"/>
    <col min="14075" max="14075" width="80.109375" style="181" customWidth="1"/>
    <col min="14076" max="14076" width="16.77734375" style="181" customWidth="1"/>
    <col min="14077" max="14077" width="23.44140625" style="181" customWidth="1"/>
    <col min="14078" max="14078" width="25.109375" style="181" customWidth="1"/>
    <col min="14079" max="14079" width="16.77734375" style="181" customWidth="1"/>
    <col min="14080" max="14326" width="9.109375" style="181"/>
    <col min="14327" max="14327" width="13.88671875" style="181" customWidth="1"/>
    <col min="14328" max="14328" width="14.109375" style="181" customWidth="1"/>
    <col min="14329" max="14329" width="13.44140625" style="181" customWidth="1"/>
    <col min="14330" max="14330" width="60.88671875" style="181" customWidth="1"/>
    <col min="14331" max="14331" width="80.109375" style="181" customWidth="1"/>
    <col min="14332" max="14332" width="16.77734375" style="181" customWidth="1"/>
    <col min="14333" max="14333" width="23.44140625" style="181" customWidth="1"/>
    <col min="14334" max="14334" width="25.109375" style="181" customWidth="1"/>
    <col min="14335" max="14335" width="16.77734375" style="181" customWidth="1"/>
    <col min="14336" max="14582" width="9.109375" style="181"/>
    <col min="14583" max="14583" width="13.88671875" style="181" customWidth="1"/>
    <col min="14584" max="14584" width="14.109375" style="181" customWidth="1"/>
    <col min="14585" max="14585" width="13.44140625" style="181" customWidth="1"/>
    <col min="14586" max="14586" width="60.88671875" style="181" customWidth="1"/>
    <col min="14587" max="14587" width="80.109375" style="181" customWidth="1"/>
    <col min="14588" max="14588" width="16.77734375" style="181" customWidth="1"/>
    <col min="14589" max="14589" width="23.44140625" style="181" customWidth="1"/>
    <col min="14590" max="14590" width="25.109375" style="181" customWidth="1"/>
    <col min="14591" max="14591" width="16.77734375" style="181" customWidth="1"/>
    <col min="14592" max="14838" width="9.109375" style="181"/>
    <col min="14839" max="14839" width="13.88671875" style="181" customWidth="1"/>
    <col min="14840" max="14840" width="14.109375" style="181" customWidth="1"/>
    <col min="14841" max="14841" width="13.44140625" style="181" customWidth="1"/>
    <col min="14842" max="14842" width="60.88671875" style="181" customWidth="1"/>
    <col min="14843" max="14843" width="80.109375" style="181" customWidth="1"/>
    <col min="14844" max="14844" width="16.77734375" style="181" customWidth="1"/>
    <col min="14845" max="14845" width="23.44140625" style="181" customWidth="1"/>
    <col min="14846" max="14846" width="25.109375" style="181" customWidth="1"/>
    <col min="14847" max="14847" width="16.77734375" style="181" customWidth="1"/>
    <col min="14848" max="15094" width="9.109375" style="181"/>
    <col min="15095" max="15095" width="13.88671875" style="181" customWidth="1"/>
    <col min="15096" max="15096" width="14.109375" style="181" customWidth="1"/>
    <col min="15097" max="15097" width="13.44140625" style="181" customWidth="1"/>
    <col min="15098" max="15098" width="60.88671875" style="181" customWidth="1"/>
    <col min="15099" max="15099" width="80.109375" style="181" customWidth="1"/>
    <col min="15100" max="15100" width="16.77734375" style="181" customWidth="1"/>
    <col min="15101" max="15101" width="23.44140625" style="181" customWidth="1"/>
    <col min="15102" max="15102" width="25.109375" style="181" customWidth="1"/>
    <col min="15103" max="15103" width="16.77734375" style="181" customWidth="1"/>
    <col min="15104" max="15350" width="9.109375" style="181"/>
    <col min="15351" max="15351" width="13.88671875" style="181" customWidth="1"/>
    <col min="15352" max="15352" width="14.109375" style="181" customWidth="1"/>
    <col min="15353" max="15353" width="13.44140625" style="181" customWidth="1"/>
    <col min="15354" max="15354" width="60.88671875" style="181" customWidth="1"/>
    <col min="15355" max="15355" width="80.109375" style="181" customWidth="1"/>
    <col min="15356" max="15356" width="16.77734375" style="181" customWidth="1"/>
    <col min="15357" max="15357" width="23.44140625" style="181" customWidth="1"/>
    <col min="15358" max="15358" width="25.109375" style="181" customWidth="1"/>
    <col min="15359" max="15359" width="16.77734375" style="181" customWidth="1"/>
    <col min="15360" max="15606" width="9.109375" style="181"/>
    <col min="15607" max="15607" width="13.88671875" style="181" customWidth="1"/>
    <col min="15608" max="15608" width="14.109375" style="181" customWidth="1"/>
    <col min="15609" max="15609" width="13.44140625" style="181" customWidth="1"/>
    <col min="15610" max="15610" width="60.88671875" style="181" customWidth="1"/>
    <col min="15611" max="15611" width="80.109375" style="181" customWidth="1"/>
    <col min="15612" max="15612" width="16.77734375" style="181" customWidth="1"/>
    <col min="15613" max="15613" width="23.44140625" style="181" customWidth="1"/>
    <col min="15614" max="15614" width="25.109375" style="181" customWidth="1"/>
    <col min="15615" max="15615" width="16.77734375" style="181" customWidth="1"/>
    <col min="15616" max="15862" width="9.109375" style="181"/>
    <col min="15863" max="15863" width="13.88671875" style="181" customWidth="1"/>
    <col min="15864" max="15864" width="14.109375" style="181" customWidth="1"/>
    <col min="15865" max="15865" width="13.44140625" style="181" customWidth="1"/>
    <col min="15866" max="15866" width="60.88671875" style="181" customWidth="1"/>
    <col min="15867" max="15867" width="80.109375" style="181" customWidth="1"/>
    <col min="15868" max="15868" width="16.77734375" style="181" customWidth="1"/>
    <col min="15869" max="15869" width="23.44140625" style="181" customWidth="1"/>
    <col min="15870" max="15870" width="25.109375" style="181" customWidth="1"/>
    <col min="15871" max="15871" width="16.77734375" style="181" customWidth="1"/>
    <col min="15872" max="16118" width="9.109375" style="181"/>
    <col min="16119" max="16119" width="13.88671875" style="181" customWidth="1"/>
    <col min="16120" max="16120" width="14.109375" style="181" customWidth="1"/>
    <col min="16121" max="16121" width="13.44140625" style="181" customWidth="1"/>
    <col min="16122" max="16122" width="60.88671875" style="181" customWidth="1"/>
    <col min="16123" max="16123" width="80.109375" style="181" customWidth="1"/>
    <col min="16124" max="16124" width="16.77734375" style="181" customWidth="1"/>
    <col min="16125" max="16125" width="23.44140625" style="181" customWidth="1"/>
    <col min="16126" max="16126" width="25.109375" style="181" customWidth="1"/>
    <col min="16127" max="16127" width="16.77734375" style="181" customWidth="1"/>
    <col min="16128" max="16384" width="9.109375" style="181"/>
  </cols>
  <sheetData>
    <row r="1" spans="1:9" s="95" customFormat="1" ht="20.399999999999999">
      <c r="B1" s="96"/>
      <c r="C1" s="97"/>
      <c r="D1" s="98"/>
      <c r="E1" s="98"/>
      <c r="G1" s="386" t="s">
        <v>176</v>
      </c>
      <c r="H1" s="386"/>
      <c r="I1" s="99"/>
    </row>
    <row r="2" spans="1:9" s="95" customFormat="1" ht="24" customHeight="1">
      <c r="B2" s="96"/>
      <c r="C2" s="97"/>
      <c r="D2" s="98"/>
      <c r="E2" s="98"/>
      <c r="G2" s="386" t="s">
        <v>25</v>
      </c>
      <c r="H2" s="386"/>
      <c r="I2" s="386"/>
    </row>
    <row r="3" spans="1:9" s="95" customFormat="1" ht="20.399999999999999">
      <c r="B3" s="96"/>
      <c r="C3" s="97"/>
      <c r="D3" s="98"/>
      <c r="E3" s="98"/>
      <c r="G3" s="387" t="s">
        <v>34</v>
      </c>
      <c r="H3" s="387"/>
      <c r="I3" s="387"/>
    </row>
    <row r="4" spans="1:9" s="95" customFormat="1" ht="20.399999999999999">
      <c r="B4" s="96"/>
      <c r="C4" s="97"/>
      <c r="D4" s="98"/>
      <c r="E4" s="98"/>
      <c r="G4" s="388" t="s">
        <v>177</v>
      </c>
      <c r="H4" s="388"/>
      <c r="I4" s="388"/>
    </row>
    <row r="5" spans="1:9" s="95" customFormat="1" ht="20.399999999999999">
      <c r="B5" s="96"/>
      <c r="C5" s="97"/>
      <c r="D5" s="98"/>
      <c r="E5" s="98"/>
      <c r="G5" s="100" t="s">
        <v>26</v>
      </c>
      <c r="H5" s="101"/>
      <c r="I5" s="101"/>
    </row>
    <row r="6" spans="1:9" s="95" customFormat="1" ht="21" customHeight="1">
      <c r="B6" s="96"/>
      <c r="C6" s="97"/>
      <c r="D6" s="98"/>
      <c r="E6" s="98"/>
      <c r="F6" s="102"/>
      <c r="G6" s="102"/>
      <c r="H6" s="102"/>
      <c r="I6" s="102"/>
    </row>
    <row r="7" spans="1:9" s="95" customFormat="1" ht="21" customHeight="1">
      <c r="A7" s="389" t="s">
        <v>178</v>
      </c>
      <c r="B7" s="389"/>
      <c r="C7" s="389"/>
      <c r="D7" s="389"/>
      <c r="E7" s="389"/>
      <c r="F7" s="389"/>
      <c r="G7" s="389"/>
      <c r="H7" s="389"/>
      <c r="I7" s="389"/>
    </row>
    <row r="8" spans="1:9" s="103" customFormat="1" ht="40.5" customHeight="1">
      <c r="A8" s="385" t="s">
        <v>179</v>
      </c>
      <c r="B8" s="385"/>
      <c r="C8" s="385"/>
      <c r="D8" s="385"/>
      <c r="E8" s="385"/>
      <c r="F8" s="385"/>
      <c r="G8" s="385"/>
      <c r="H8" s="385"/>
      <c r="I8" s="385"/>
    </row>
    <row r="9" spans="1:9" s="103" customFormat="1" ht="21.6" thickBot="1">
      <c r="B9" s="104"/>
      <c r="C9" s="105"/>
      <c r="D9" s="106"/>
      <c r="E9" s="106"/>
      <c r="F9" s="107"/>
      <c r="H9" s="107"/>
      <c r="I9" s="107" t="s">
        <v>180</v>
      </c>
    </row>
    <row r="10" spans="1:9" s="108" customFormat="1" ht="26.25" customHeight="1">
      <c r="A10" s="400" t="s">
        <v>181</v>
      </c>
      <c r="B10" s="403" t="s">
        <v>182</v>
      </c>
      <c r="C10" s="400" t="s">
        <v>183</v>
      </c>
      <c r="D10" s="405" t="s">
        <v>184</v>
      </c>
      <c r="E10" s="408" t="s">
        <v>185</v>
      </c>
      <c r="F10" s="411" t="s">
        <v>186</v>
      </c>
      <c r="G10" s="390" t="s">
        <v>187</v>
      </c>
      <c r="H10" s="393" t="s">
        <v>188</v>
      </c>
      <c r="I10" s="396" t="s">
        <v>355</v>
      </c>
    </row>
    <row r="11" spans="1:9" s="108" customFormat="1" ht="23.25" customHeight="1">
      <c r="A11" s="401"/>
      <c r="B11" s="404"/>
      <c r="C11" s="401"/>
      <c r="D11" s="406"/>
      <c r="E11" s="409"/>
      <c r="F11" s="412"/>
      <c r="G11" s="391"/>
      <c r="H11" s="394"/>
      <c r="I11" s="397"/>
    </row>
    <row r="12" spans="1:9" s="108" customFormat="1" ht="21.75" customHeight="1">
      <c r="A12" s="401"/>
      <c r="B12" s="404"/>
      <c r="C12" s="401"/>
      <c r="D12" s="406"/>
      <c r="E12" s="409"/>
      <c r="F12" s="412"/>
      <c r="G12" s="391"/>
      <c r="H12" s="394"/>
      <c r="I12" s="397"/>
    </row>
    <row r="13" spans="1:9" s="108" customFormat="1" ht="84.75" customHeight="1" thickBot="1">
      <c r="A13" s="402"/>
      <c r="B13" s="404"/>
      <c r="C13" s="402"/>
      <c r="D13" s="407"/>
      <c r="E13" s="410"/>
      <c r="F13" s="413"/>
      <c r="G13" s="392"/>
      <c r="H13" s="395"/>
      <c r="I13" s="398"/>
    </row>
    <row r="14" spans="1:9" s="112" customFormat="1" ht="21" customHeight="1" thickBot="1">
      <c r="A14" s="109" t="s">
        <v>189</v>
      </c>
      <c r="B14" s="109">
        <v>2</v>
      </c>
      <c r="C14" s="109">
        <v>3</v>
      </c>
      <c r="D14" s="110">
        <v>4</v>
      </c>
      <c r="E14" s="109">
        <v>5</v>
      </c>
      <c r="F14" s="110">
        <v>6</v>
      </c>
      <c r="G14" s="109">
        <v>7</v>
      </c>
      <c r="H14" s="111">
        <v>8</v>
      </c>
      <c r="I14" s="109">
        <v>9</v>
      </c>
    </row>
    <row r="15" spans="1:9" s="112" customFormat="1" ht="21" customHeight="1">
      <c r="A15" s="113" t="s">
        <v>61</v>
      </c>
      <c r="B15" s="114"/>
      <c r="C15" s="114"/>
      <c r="D15" s="115" t="s">
        <v>62</v>
      </c>
      <c r="E15" s="116"/>
      <c r="F15" s="117"/>
      <c r="G15" s="118"/>
      <c r="H15" s="119">
        <f>H16</f>
        <v>4638350</v>
      </c>
      <c r="I15" s="120"/>
    </row>
    <row r="16" spans="1:9" s="112" customFormat="1" ht="21" customHeight="1">
      <c r="A16" s="121" t="s">
        <v>63</v>
      </c>
      <c r="B16" s="114"/>
      <c r="C16" s="114"/>
      <c r="D16" s="122" t="s">
        <v>62</v>
      </c>
      <c r="E16" s="116"/>
      <c r="F16" s="117"/>
      <c r="G16" s="118"/>
      <c r="H16" s="123">
        <f>H17+H21+H25+H32+H36+H57</f>
        <v>4638350</v>
      </c>
      <c r="I16" s="124"/>
    </row>
    <row r="17" spans="1:9" s="112" customFormat="1" ht="21" customHeight="1">
      <c r="A17" s="125" t="s">
        <v>190</v>
      </c>
      <c r="B17" s="125"/>
      <c r="C17" s="126"/>
      <c r="D17" s="127" t="s">
        <v>191</v>
      </c>
      <c r="E17" s="128"/>
      <c r="F17" s="129"/>
      <c r="G17" s="130"/>
      <c r="H17" s="131">
        <f>H18</f>
        <v>120000</v>
      </c>
      <c r="I17" s="132"/>
    </row>
    <row r="18" spans="1:9" s="141" customFormat="1" ht="42">
      <c r="A18" s="133" t="s">
        <v>68</v>
      </c>
      <c r="B18" s="133" t="s">
        <v>69</v>
      </c>
      <c r="C18" s="134" t="s">
        <v>70</v>
      </c>
      <c r="D18" s="135" t="s">
        <v>71</v>
      </c>
      <c r="E18" s="136"/>
      <c r="F18" s="137"/>
      <c r="G18" s="138"/>
      <c r="H18" s="139">
        <f>SUM(H20)</f>
        <v>120000</v>
      </c>
      <c r="I18" s="140"/>
    </row>
    <row r="19" spans="1:9" s="141" customFormat="1" ht="21" customHeight="1">
      <c r="A19" s="133"/>
      <c r="B19" s="133"/>
      <c r="C19" s="134"/>
      <c r="D19" s="142" t="s">
        <v>192</v>
      </c>
      <c r="E19" s="136"/>
      <c r="F19" s="137"/>
      <c r="G19" s="138"/>
      <c r="H19" s="139"/>
      <c r="I19" s="140"/>
    </row>
    <row r="20" spans="1:9" s="141" customFormat="1" ht="40.799999999999997" customHeight="1">
      <c r="A20" s="133"/>
      <c r="B20" s="133"/>
      <c r="C20" s="134"/>
      <c r="D20" s="142"/>
      <c r="E20" s="136" t="s">
        <v>356</v>
      </c>
      <c r="F20" s="137"/>
      <c r="G20" s="138"/>
      <c r="H20" s="139">
        <v>120000</v>
      </c>
      <c r="I20" s="140">
        <v>30.44</v>
      </c>
    </row>
    <row r="21" spans="1:9" s="141" customFormat="1" ht="21" customHeight="1">
      <c r="A21" s="125" t="s">
        <v>194</v>
      </c>
      <c r="B21" s="125"/>
      <c r="C21" s="126"/>
      <c r="D21" s="127" t="s">
        <v>195</v>
      </c>
      <c r="E21" s="143"/>
      <c r="F21" s="129"/>
      <c r="G21" s="130"/>
      <c r="H21" s="144">
        <f>H22</f>
        <v>120000</v>
      </c>
      <c r="I21" s="140"/>
    </row>
    <row r="22" spans="1:9" s="112" customFormat="1" ht="43.2" customHeight="1">
      <c r="A22" s="133" t="s">
        <v>196</v>
      </c>
      <c r="B22" s="133" t="s">
        <v>197</v>
      </c>
      <c r="C22" s="134" t="s">
        <v>198</v>
      </c>
      <c r="D22" s="135" t="s">
        <v>199</v>
      </c>
      <c r="E22" s="145"/>
      <c r="F22" s="137"/>
      <c r="G22" s="138"/>
      <c r="H22" s="146">
        <f>SUM(H24)</f>
        <v>120000</v>
      </c>
      <c r="I22" s="147"/>
    </row>
    <row r="23" spans="1:9" s="141" customFormat="1" ht="21" customHeight="1">
      <c r="A23" s="133"/>
      <c r="B23" s="133"/>
      <c r="C23" s="134"/>
      <c r="D23" s="142" t="s">
        <v>192</v>
      </c>
      <c r="E23" s="136"/>
      <c r="F23" s="137"/>
      <c r="G23" s="138"/>
      <c r="H23" s="139"/>
      <c r="I23" s="140"/>
    </row>
    <row r="24" spans="1:9" s="141" customFormat="1" ht="43.2" customHeight="1">
      <c r="A24" s="133"/>
      <c r="B24" s="133"/>
      <c r="C24" s="134"/>
      <c r="D24" s="142"/>
      <c r="E24" s="136" t="s">
        <v>193</v>
      </c>
      <c r="F24" s="137"/>
      <c r="G24" s="138"/>
      <c r="H24" s="139">
        <v>120000</v>
      </c>
      <c r="I24" s="140"/>
    </row>
    <row r="25" spans="1:9" s="112" customFormat="1" ht="21" customHeight="1">
      <c r="A25" s="125" t="s">
        <v>200</v>
      </c>
      <c r="B25" s="125"/>
      <c r="C25" s="126"/>
      <c r="D25" s="127" t="s">
        <v>201</v>
      </c>
      <c r="E25" s="128"/>
      <c r="F25" s="129"/>
      <c r="G25" s="130"/>
      <c r="H25" s="131">
        <f>H26+H29</f>
        <v>80000</v>
      </c>
      <c r="I25" s="132"/>
    </row>
    <row r="26" spans="1:9" s="141" customFormat="1" ht="21" customHeight="1">
      <c r="A26" s="133" t="s">
        <v>84</v>
      </c>
      <c r="B26" s="133" t="s">
        <v>85</v>
      </c>
      <c r="C26" s="134" t="s">
        <v>86</v>
      </c>
      <c r="D26" s="135" t="s">
        <v>87</v>
      </c>
      <c r="E26" s="136"/>
      <c r="F26" s="137"/>
      <c r="G26" s="138"/>
      <c r="H26" s="139">
        <f>SUM(H28)</f>
        <v>10000</v>
      </c>
      <c r="I26" s="140"/>
    </row>
    <row r="27" spans="1:9" s="141" customFormat="1" ht="21" customHeight="1">
      <c r="A27" s="133"/>
      <c r="B27" s="133"/>
      <c r="C27" s="134"/>
      <c r="D27" s="142" t="s">
        <v>192</v>
      </c>
      <c r="E27" s="136"/>
      <c r="F27" s="137"/>
      <c r="G27" s="138"/>
      <c r="H27" s="139"/>
      <c r="I27" s="140"/>
    </row>
    <row r="28" spans="1:9" s="141" customFormat="1" ht="40.799999999999997" customHeight="1">
      <c r="A28" s="133"/>
      <c r="B28" s="133"/>
      <c r="C28" s="134"/>
      <c r="D28" s="135"/>
      <c r="E28" s="136" t="s">
        <v>193</v>
      </c>
      <c r="F28" s="137"/>
      <c r="G28" s="138"/>
      <c r="H28" s="139">
        <v>10000</v>
      </c>
      <c r="I28" s="140"/>
    </row>
    <row r="29" spans="1:9" s="141" customFormat="1" ht="64.2" customHeight="1">
      <c r="A29" s="133" t="s">
        <v>88</v>
      </c>
      <c r="B29" s="133" t="s">
        <v>89</v>
      </c>
      <c r="C29" s="134" t="s">
        <v>90</v>
      </c>
      <c r="D29" s="135" t="s">
        <v>91</v>
      </c>
      <c r="E29" s="148"/>
      <c r="F29" s="149"/>
      <c r="G29" s="150"/>
      <c r="H29" s="139">
        <f>SUM(H31)</f>
        <v>70000</v>
      </c>
      <c r="I29" s="151"/>
    </row>
    <row r="30" spans="1:9" s="141" customFormat="1" ht="21" customHeight="1">
      <c r="A30" s="133"/>
      <c r="B30" s="133"/>
      <c r="C30" s="134"/>
      <c r="D30" s="142" t="s">
        <v>192</v>
      </c>
      <c r="E30" s="136"/>
      <c r="F30" s="137"/>
      <c r="G30" s="138"/>
      <c r="H30" s="139"/>
      <c r="I30" s="140"/>
    </row>
    <row r="31" spans="1:9" s="141" customFormat="1" ht="54">
      <c r="A31" s="133"/>
      <c r="B31" s="133"/>
      <c r="C31" s="134"/>
      <c r="D31" s="135"/>
      <c r="E31" s="136" t="s">
        <v>202</v>
      </c>
      <c r="F31" s="137"/>
      <c r="G31" s="138"/>
      <c r="H31" s="139">
        <v>70000</v>
      </c>
      <c r="I31" s="140"/>
    </row>
    <row r="32" spans="1:9" s="112" customFormat="1" ht="21" customHeight="1">
      <c r="A32" s="125" t="s">
        <v>203</v>
      </c>
      <c r="B32" s="125"/>
      <c r="C32" s="126"/>
      <c r="D32" s="127" t="s">
        <v>204</v>
      </c>
      <c r="E32" s="128"/>
      <c r="F32" s="129"/>
      <c r="G32" s="130"/>
      <c r="H32" s="131">
        <f>H33</f>
        <v>46000</v>
      </c>
      <c r="I32" s="132"/>
    </row>
    <row r="33" spans="1:9" s="141" customFormat="1" ht="42" customHeight="1">
      <c r="A33" s="133" t="s">
        <v>92</v>
      </c>
      <c r="B33" s="133" t="s">
        <v>93</v>
      </c>
      <c r="C33" s="134" t="s">
        <v>94</v>
      </c>
      <c r="D33" s="152" t="s">
        <v>95</v>
      </c>
      <c r="E33" s="136"/>
      <c r="F33" s="137"/>
      <c r="G33" s="138"/>
      <c r="H33" s="139">
        <f>SUM(H35)</f>
        <v>46000</v>
      </c>
      <c r="I33" s="140"/>
    </row>
    <row r="34" spans="1:9" s="141" customFormat="1" ht="21" customHeight="1">
      <c r="A34" s="133"/>
      <c r="B34" s="133"/>
      <c r="C34" s="134"/>
      <c r="D34" s="142" t="s">
        <v>192</v>
      </c>
      <c r="E34" s="136"/>
      <c r="F34" s="137"/>
      <c r="G34" s="138"/>
      <c r="H34" s="139"/>
      <c r="I34" s="140"/>
    </row>
    <row r="35" spans="1:9" s="141" customFormat="1" ht="40.799999999999997" customHeight="1">
      <c r="A35" s="133"/>
      <c r="B35" s="133"/>
      <c r="C35" s="134"/>
      <c r="D35" s="135"/>
      <c r="E35" s="136" t="s">
        <v>193</v>
      </c>
      <c r="F35" s="137"/>
      <c r="G35" s="138"/>
      <c r="H35" s="139">
        <v>46000</v>
      </c>
      <c r="I35" s="140"/>
    </row>
    <row r="36" spans="1:9" s="112" customFormat="1" ht="21" customHeight="1">
      <c r="A36" s="125" t="s">
        <v>205</v>
      </c>
      <c r="B36" s="125"/>
      <c r="C36" s="126"/>
      <c r="D36" s="127" t="s">
        <v>206</v>
      </c>
      <c r="E36" s="153"/>
      <c r="F36" s="154"/>
      <c r="G36" s="155"/>
      <c r="H36" s="154">
        <f>H37+H40+H46+H49+H52</f>
        <v>4261350</v>
      </c>
      <c r="I36" s="156"/>
    </row>
    <row r="37" spans="1:9" s="112" customFormat="1" ht="42">
      <c r="A37" s="133" t="s">
        <v>96</v>
      </c>
      <c r="B37" s="133" t="s">
        <v>97</v>
      </c>
      <c r="C37" s="134" t="s">
        <v>98</v>
      </c>
      <c r="D37" s="152" t="s">
        <v>99</v>
      </c>
      <c r="E37" s="148"/>
      <c r="F37" s="154"/>
      <c r="G37" s="155"/>
      <c r="H37" s="154">
        <f>SUM(H39)</f>
        <v>791350</v>
      </c>
      <c r="I37" s="156"/>
    </row>
    <row r="38" spans="1:9" s="112" customFormat="1" ht="21">
      <c r="A38" s="133"/>
      <c r="B38" s="133"/>
      <c r="C38" s="134"/>
      <c r="D38" s="142" t="s">
        <v>192</v>
      </c>
      <c r="E38" s="148"/>
      <c r="F38" s="157"/>
      <c r="G38" s="158"/>
      <c r="H38" s="154"/>
      <c r="I38" s="156"/>
    </row>
    <row r="39" spans="1:9" s="112" customFormat="1" ht="36">
      <c r="A39" s="133"/>
      <c r="B39" s="133"/>
      <c r="C39" s="134"/>
      <c r="D39" s="142"/>
      <c r="E39" s="136" t="s">
        <v>207</v>
      </c>
      <c r="F39" s="137">
        <v>2019</v>
      </c>
      <c r="G39" s="138">
        <v>1054831</v>
      </c>
      <c r="H39" s="139">
        <v>791350</v>
      </c>
      <c r="I39" s="156">
        <v>75.02</v>
      </c>
    </row>
    <row r="40" spans="1:9" s="141" customFormat="1" ht="40.799999999999997" customHeight="1">
      <c r="A40" s="133" t="s">
        <v>208</v>
      </c>
      <c r="B40" s="133" t="s">
        <v>209</v>
      </c>
      <c r="C40" s="134" t="s">
        <v>98</v>
      </c>
      <c r="D40" s="135" t="s">
        <v>210</v>
      </c>
      <c r="E40" s="148"/>
      <c r="F40" s="157"/>
      <c r="G40" s="155"/>
      <c r="H40" s="154">
        <f>SUM(H42:H45)</f>
        <v>971000</v>
      </c>
      <c r="I40" s="156"/>
    </row>
    <row r="41" spans="1:9" s="141" customFormat="1" ht="21" customHeight="1">
      <c r="A41" s="133"/>
      <c r="B41" s="133"/>
      <c r="C41" s="134"/>
      <c r="D41" s="142" t="s">
        <v>192</v>
      </c>
      <c r="E41" s="136"/>
      <c r="F41" s="137"/>
      <c r="G41" s="138"/>
      <c r="H41" s="139"/>
      <c r="I41" s="140"/>
    </row>
    <row r="42" spans="1:9" s="141" customFormat="1" ht="66" customHeight="1">
      <c r="A42" s="133"/>
      <c r="B42" s="133"/>
      <c r="C42" s="134"/>
      <c r="D42" s="142"/>
      <c r="E42" s="136" t="s">
        <v>211</v>
      </c>
      <c r="F42" s="137">
        <v>2019</v>
      </c>
      <c r="G42" s="138">
        <v>279436</v>
      </c>
      <c r="H42" s="139">
        <f>250000-23000</f>
        <v>227000</v>
      </c>
      <c r="I42" s="140">
        <v>100</v>
      </c>
    </row>
    <row r="43" spans="1:9" s="141" customFormat="1" ht="36">
      <c r="A43" s="133"/>
      <c r="B43" s="133"/>
      <c r="C43" s="134"/>
      <c r="D43" s="135"/>
      <c r="E43" s="136" t="s">
        <v>212</v>
      </c>
      <c r="F43" s="137">
        <v>2019</v>
      </c>
      <c r="G43" s="138">
        <v>248167</v>
      </c>
      <c r="H43" s="139">
        <f>120000+23000+51000</f>
        <v>194000</v>
      </c>
      <c r="I43" s="140">
        <v>100</v>
      </c>
    </row>
    <row r="44" spans="1:9" s="141" customFormat="1" ht="40.200000000000003" customHeight="1">
      <c r="A44" s="133"/>
      <c r="B44" s="133"/>
      <c r="C44" s="134"/>
      <c r="D44" s="135"/>
      <c r="E44" s="136" t="s">
        <v>213</v>
      </c>
      <c r="F44" s="137">
        <v>2019</v>
      </c>
      <c r="G44" s="138">
        <v>30000</v>
      </c>
      <c r="H44" s="139">
        <v>30000</v>
      </c>
      <c r="I44" s="140"/>
    </row>
    <row r="45" spans="1:9" s="141" customFormat="1" ht="21">
      <c r="A45" s="133"/>
      <c r="B45" s="133"/>
      <c r="C45" s="134"/>
      <c r="D45" s="135"/>
      <c r="E45" s="136" t="s">
        <v>214</v>
      </c>
      <c r="F45" s="137">
        <v>2019</v>
      </c>
      <c r="G45" s="138">
        <v>943394</v>
      </c>
      <c r="H45" s="139">
        <f>540000-20000</f>
        <v>520000</v>
      </c>
      <c r="I45" s="140">
        <v>55.12</v>
      </c>
    </row>
    <row r="46" spans="1:9" s="141" customFormat="1" ht="63">
      <c r="A46" s="133" t="s">
        <v>215</v>
      </c>
      <c r="B46" s="133">
        <v>7362</v>
      </c>
      <c r="C46" s="134" t="s">
        <v>216</v>
      </c>
      <c r="D46" s="152" t="s">
        <v>217</v>
      </c>
      <c r="E46" s="145"/>
      <c r="F46" s="159"/>
      <c r="G46" s="160"/>
      <c r="H46" s="161">
        <f>SUM(H48)</f>
        <v>414800</v>
      </c>
      <c r="I46" s="162"/>
    </row>
    <row r="47" spans="1:9" s="141" customFormat="1" ht="21" customHeight="1">
      <c r="A47" s="133"/>
      <c r="B47" s="133"/>
      <c r="C47" s="134"/>
      <c r="D47" s="142" t="s">
        <v>192</v>
      </c>
      <c r="E47" s="136"/>
      <c r="F47" s="137"/>
      <c r="G47" s="138"/>
      <c r="H47" s="139"/>
      <c r="I47" s="140"/>
    </row>
    <row r="48" spans="1:9" s="141" customFormat="1" ht="21">
      <c r="A48" s="133"/>
      <c r="B48" s="133"/>
      <c r="C48" s="134"/>
      <c r="D48" s="142"/>
      <c r="E48" s="136" t="s">
        <v>218</v>
      </c>
      <c r="F48" s="137" t="s">
        <v>219</v>
      </c>
      <c r="G48" s="138">
        <v>1499196</v>
      </c>
      <c r="H48" s="139">
        <v>414800</v>
      </c>
      <c r="I48" s="140">
        <v>100</v>
      </c>
    </row>
    <row r="49" spans="1:9" s="141" customFormat="1" ht="63">
      <c r="A49" s="133" t="s">
        <v>220</v>
      </c>
      <c r="B49" s="133">
        <v>7363</v>
      </c>
      <c r="C49" s="134" t="s">
        <v>216</v>
      </c>
      <c r="D49" s="152" t="s">
        <v>221</v>
      </c>
      <c r="E49" s="145"/>
      <c r="F49" s="159"/>
      <c r="G49" s="160"/>
      <c r="H49" s="161">
        <f>SUM(H51)</f>
        <v>100000</v>
      </c>
      <c r="I49" s="140"/>
    </row>
    <row r="50" spans="1:9" s="141" customFormat="1" ht="21">
      <c r="A50" s="133"/>
      <c r="B50" s="133"/>
      <c r="C50" s="134"/>
      <c r="D50" s="142" t="s">
        <v>192</v>
      </c>
      <c r="E50" s="136"/>
      <c r="F50" s="137"/>
      <c r="G50" s="138"/>
      <c r="H50" s="139"/>
      <c r="I50" s="140"/>
    </row>
    <row r="51" spans="1:9" s="141" customFormat="1" ht="54">
      <c r="A51" s="133"/>
      <c r="B51" s="133"/>
      <c r="C51" s="134"/>
      <c r="D51" s="142"/>
      <c r="E51" s="136" t="s">
        <v>202</v>
      </c>
      <c r="F51" s="137"/>
      <c r="G51" s="138"/>
      <c r="H51" s="139">
        <v>100000</v>
      </c>
      <c r="I51" s="140"/>
    </row>
    <row r="52" spans="1:9" s="141" customFormat="1" ht="64.2" customHeight="1">
      <c r="A52" s="133" t="s">
        <v>222</v>
      </c>
      <c r="B52" s="133" t="s">
        <v>223</v>
      </c>
      <c r="C52" s="134" t="s">
        <v>224</v>
      </c>
      <c r="D52" s="135" t="s">
        <v>225</v>
      </c>
      <c r="E52" s="145"/>
      <c r="F52" s="159"/>
      <c r="G52" s="160"/>
      <c r="H52" s="161">
        <f>SUM(H54:H56)</f>
        <v>1984200</v>
      </c>
      <c r="I52" s="162"/>
    </row>
    <row r="53" spans="1:9" s="141" customFormat="1" ht="21" customHeight="1">
      <c r="A53" s="133"/>
      <c r="B53" s="133"/>
      <c r="C53" s="134"/>
      <c r="D53" s="142" t="s">
        <v>192</v>
      </c>
      <c r="E53" s="136"/>
      <c r="F53" s="137"/>
      <c r="G53" s="138"/>
      <c r="H53" s="139"/>
      <c r="I53" s="140"/>
    </row>
    <row r="54" spans="1:9" s="141" customFormat="1" ht="36">
      <c r="A54" s="133"/>
      <c r="B54" s="133"/>
      <c r="C54" s="134"/>
      <c r="D54" s="142"/>
      <c r="E54" s="136" t="s">
        <v>226</v>
      </c>
      <c r="F54" s="137" t="s">
        <v>219</v>
      </c>
      <c r="G54" s="138">
        <v>1497670</v>
      </c>
      <c r="H54" s="139">
        <f>550000-10000</f>
        <v>540000</v>
      </c>
      <c r="I54" s="140">
        <v>51</v>
      </c>
    </row>
    <row r="55" spans="1:9" s="141" customFormat="1" ht="21" customHeight="1">
      <c r="A55" s="133"/>
      <c r="B55" s="133"/>
      <c r="C55" s="134"/>
      <c r="D55" s="135"/>
      <c r="E55" s="136" t="s">
        <v>227</v>
      </c>
      <c r="F55" s="137" t="s">
        <v>228</v>
      </c>
      <c r="G55" s="138">
        <v>1499220</v>
      </c>
      <c r="H55" s="139">
        <f>500000</f>
        <v>500000</v>
      </c>
      <c r="I55" s="140">
        <v>34.82</v>
      </c>
    </row>
    <row r="56" spans="1:9" s="141" customFormat="1" ht="36">
      <c r="A56" s="133"/>
      <c r="B56" s="133"/>
      <c r="C56" s="134"/>
      <c r="D56" s="135"/>
      <c r="E56" s="136" t="s">
        <v>229</v>
      </c>
      <c r="F56" s="137">
        <v>2019</v>
      </c>
      <c r="G56" s="138">
        <v>1174445</v>
      </c>
      <c r="H56" s="139">
        <f>1030000-85800</f>
        <v>944200</v>
      </c>
      <c r="I56" s="140">
        <v>80.400000000000006</v>
      </c>
    </row>
    <row r="57" spans="1:9" s="141" customFormat="1" ht="21">
      <c r="A57" s="125" t="s">
        <v>230</v>
      </c>
      <c r="B57" s="125"/>
      <c r="C57" s="126"/>
      <c r="D57" s="127" t="s">
        <v>231</v>
      </c>
      <c r="E57" s="153"/>
      <c r="F57" s="154"/>
      <c r="G57" s="155"/>
      <c r="H57" s="154">
        <f>H58</f>
        <v>11000</v>
      </c>
      <c r="I57" s="156"/>
    </row>
    <row r="58" spans="1:9" s="141" customFormat="1" ht="42">
      <c r="A58" s="133" t="s">
        <v>232</v>
      </c>
      <c r="B58" s="133">
        <v>9750</v>
      </c>
      <c r="C58" s="134" t="s">
        <v>69</v>
      </c>
      <c r="D58" s="152" t="s">
        <v>233</v>
      </c>
      <c r="E58" s="145"/>
      <c r="F58" s="159"/>
      <c r="G58" s="160"/>
      <c r="H58" s="161">
        <f>SUM(H60)</f>
        <v>11000</v>
      </c>
      <c r="I58" s="162"/>
    </row>
    <row r="59" spans="1:9" s="141" customFormat="1" ht="21">
      <c r="A59" s="133"/>
      <c r="B59" s="133"/>
      <c r="C59" s="134"/>
      <c r="D59" s="142" t="s">
        <v>192</v>
      </c>
      <c r="E59" s="136"/>
      <c r="F59" s="137"/>
      <c r="G59" s="138"/>
      <c r="H59" s="139"/>
      <c r="I59" s="140"/>
    </row>
    <row r="60" spans="1:9" s="141" customFormat="1" ht="72">
      <c r="A60" s="133"/>
      <c r="B60" s="133"/>
      <c r="C60" s="134"/>
      <c r="D60" s="142"/>
      <c r="E60" s="136" t="s">
        <v>234</v>
      </c>
      <c r="F60" s="137"/>
      <c r="G60" s="138"/>
      <c r="H60" s="139">
        <v>11000</v>
      </c>
      <c r="I60" s="140"/>
    </row>
    <row r="61" spans="1:9" s="141" customFormat="1" ht="20.399999999999999">
      <c r="A61" s="163" t="s">
        <v>235</v>
      </c>
      <c r="B61" s="163"/>
      <c r="C61" s="164"/>
      <c r="D61" s="165" t="s">
        <v>236</v>
      </c>
      <c r="E61" s="166"/>
      <c r="F61" s="167"/>
      <c r="G61" s="168"/>
      <c r="H61" s="169">
        <f>H62</f>
        <v>1168858.18</v>
      </c>
      <c r="I61" s="170"/>
    </row>
    <row r="62" spans="1:9" s="141" customFormat="1" ht="20.399999999999999">
      <c r="A62" s="163" t="s">
        <v>237</v>
      </c>
      <c r="B62" s="163"/>
      <c r="C62" s="164"/>
      <c r="D62" s="165" t="s">
        <v>236</v>
      </c>
      <c r="E62" s="166"/>
      <c r="F62" s="117"/>
      <c r="G62" s="118"/>
      <c r="H62" s="169">
        <f>H63+H73+H76</f>
        <v>1168858.18</v>
      </c>
      <c r="I62" s="171"/>
    </row>
    <row r="63" spans="1:9" s="141" customFormat="1" ht="105">
      <c r="A63" s="172" t="s">
        <v>239</v>
      </c>
      <c r="B63" s="172">
        <v>1020</v>
      </c>
      <c r="C63" s="173" t="s">
        <v>240</v>
      </c>
      <c r="D63" s="152" t="s">
        <v>241</v>
      </c>
      <c r="E63" s="145"/>
      <c r="F63" s="137"/>
      <c r="G63" s="138"/>
      <c r="H63" s="146">
        <f>SUM(H65:H72)</f>
        <v>1088448.18</v>
      </c>
      <c r="I63" s="147"/>
    </row>
    <row r="64" spans="1:9" s="141" customFormat="1" ht="21">
      <c r="A64" s="133"/>
      <c r="B64" s="133"/>
      <c r="C64" s="134"/>
      <c r="D64" s="142" t="s">
        <v>192</v>
      </c>
      <c r="E64" s="136"/>
      <c r="F64" s="137"/>
      <c r="G64" s="138"/>
      <c r="H64" s="139"/>
      <c r="I64" s="140"/>
    </row>
    <row r="65" spans="1:9" s="141" customFormat="1" ht="54">
      <c r="A65" s="133"/>
      <c r="B65" s="133"/>
      <c r="C65" s="134"/>
      <c r="D65" s="142"/>
      <c r="E65" s="136" t="s">
        <v>242</v>
      </c>
      <c r="F65" s="137"/>
      <c r="G65" s="138"/>
      <c r="H65" s="139">
        <f>96549+4314+1686-79.8</f>
        <v>102469.2</v>
      </c>
      <c r="I65" s="140"/>
    </row>
    <row r="66" spans="1:9" s="141" customFormat="1" ht="64.2" customHeight="1">
      <c r="A66" s="133"/>
      <c r="B66" s="133"/>
      <c r="C66" s="134"/>
      <c r="D66" s="142"/>
      <c r="E66" s="136" t="s">
        <v>243</v>
      </c>
      <c r="F66" s="137"/>
      <c r="G66" s="138"/>
      <c r="H66" s="139">
        <f>32244+3600+55000</f>
        <v>90844</v>
      </c>
      <c r="I66" s="140"/>
    </row>
    <row r="67" spans="1:9" s="141" customFormat="1" ht="45" customHeight="1">
      <c r="A67" s="133"/>
      <c r="B67" s="133"/>
      <c r="C67" s="134"/>
      <c r="D67" s="142"/>
      <c r="E67" s="136" t="s">
        <v>193</v>
      </c>
      <c r="F67" s="137"/>
      <c r="G67" s="138"/>
      <c r="H67" s="139">
        <f>10000+845.18</f>
        <v>10845.18</v>
      </c>
      <c r="I67" s="140"/>
    </row>
    <row r="68" spans="1:9" s="141" customFormat="1" ht="54">
      <c r="A68" s="133"/>
      <c r="B68" s="133"/>
      <c r="C68" s="134"/>
      <c r="D68" s="142"/>
      <c r="E68" s="136" t="s">
        <v>244</v>
      </c>
      <c r="F68" s="137"/>
      <c r="G68" s="138"/>
      <c r="H68" s="139">
        <v>8760</v>
      </c>
      <c r="I68" s="140"/>
    </row>
    <row r="69" spans="1:9" s="141" customFormat="1" ht="90">
      <c r="A69" s="133"/>
      <c r="B69" s="133"/>
      <c r="C69" s="134"/>
      <c r="D69" s="142"/>
      <c r="E69" s="136" t="s">
        <v>245</v>
      </c>
      <c r="F69" s="137"/>
      <c r="G69" s="138">
        <v>20563768</v>
      </c>
      <c r="H69" s="139">
        <v>54606</v>
      </c>
      <c r="I69" s="140">
        <v>0.37</v>
      </c>
    </row>
    <row r="70" spans="1:9" s="141" customFormat="1" ht="36">
      <c r="A70" s="133"/>
      <c r="B70" s="133"/>
      <c r="C70" s="134"/>
      <c r="D70" s="142"/>
      <c r="E70" s="136" t="s">
        <v>246</v>
      </c>
      <c r="F70" s="137">
        <v>2019</v>
      </c>
      <c r="G70" s="138">
        <v>271985</v>
      </c>
      <c r="H70" s="139">
        <f>3394+243400-1598.2</f>
        <v>245195.8</v>
      </c>
      <c r="I70" s="140">
        <v>100</v>
      </c>
    </row>
    <row r="71" spans="1:9" s="141" customFormat="1" ht="21">
      <c r="A71" s="133"/>
      <c r="B71" s="133"/>
      <c r="C71" s="134"/>
      <c r="D71" s="142"/>
      <c r="E71" s="136" t="s">
        <v>247</v>
      </c>
      <c r="F71" s="137" t="s">
        <v>248</v>
      </c>
      <c r="G71" s="138">
        <v>1537426</v>
      </c>
      <c r="H71" s="139">
        <f>500000-25950+1678</f>
        <v>475728</v>
      </c>
      <c r="I71" s="140">
        <v>30.94</v>
      </c>
    </row>
    <row r="72" spans="1:9" s="141" customFormat="1" ht="21">
      <c r="A72" s="133"/>
      <c r="B72" s="133"/>
      <c r="C72" s="134"/>
      <c r="D72" s="142"/>
      <c r="E72" s="136" t="s">
        <v>249</v>
      </c>
      <c r="F72" s="137"/>
      <c r="G72" s="138"/>
      <c r="H72" s="139">
        <v>100000</v>
      </c>
      <c r="I72" s="140"/>
    </row>
    <row r="73" spans="1:9" s="141" customFormat="1" ht="21">
      <c r="A73" s="172" t="s">
        <v>250</v>
      </c>
      <c r="B73" s="133">
        <v>1162</v>
      </c>
      <c r="C73" s="173" t="s">
        <v>251</v>
      </c>
      <c r="D73" s="142" t="s">
        <v>252</v>
      </c>
      <c r="E73" s="136"/>
      <c r="F73" s="137"/>
      <c r="G73" s="138"/>
      <c r="H73" s="139">
        <f>SUM(H75)</f>
        <v>62410</v>
      </c>
      <c r="I73" s="140"/>
    </row>
    <row r="74" spans="1:9" s="141" customFormat="1" ht="21">
      <c r="A74" s="172"/>
      <c r="B74" s="133"/>
      <c r="C74" s="173"/>
      <c r="D74" s="142" t="s">
        <v>192</v>
      </c>
      <c r="E74" s="136"/>
      <c r="F74" s="137"/>
      <c r="G74" s="138"/>
      <c r="H74" s="139"/>
      <c r="I74" s="140"/>
    </row>
    <row r="75" spans="1:9" s="141" customFormat="1" ht="72">
      <c r="A75" s="133"/>
      <c r="B75" s="133"/>
      <c r="C75" s="134"/>
      <c r="D75" s="142"/>
      <c r="E75" s="136" t="s">
        <v>253</v>
      </c>
      <c r="F75" s="137">
        <v>2019</v>
      </c>
      <c r="G75" s="138">
        <v>62410</v>
      </c>
      <c r="H75" s="139">
        <v>62410</v>
      </c>
      <c r="I75" s="140"/>
    </row>
    <row r="76" spans="1:9" s="141" customFormat="1" ht="42">
      <c r="A76" s="133" t="s">
        <v>254</v>
      </c>
      <c r="B76" s="134" t="s">
        <v>122</v>
      </c>
      <c r="C76" s="173" t="s">
        <v>251</v>
      </c>
      <c r="D76" s="152" t="s">
        <v>124</v>
      </c>
      <c r="E76" s="145"/>
      <c r="F76" s="159"/>
      <c r="G76" s="160"/>
      <c r="H76" s="161">
        <f>SUM(H78)</f>
        <v>18000</v>
      </c>
      <c r="I76" s="162"/>
    </row>
    <row r="77" spans="1:9" s="141" customFormat="1" ht="21">
      <c r="A77" s="133"/>
      <c r="B77" s="133"/>
      <c r="C77" s="134"/>
      <c r="D77" s="142" t="s">
        <v>192</v>
      </c>
      <c r="E77" s="136"/>
      <c r="F77" s="137"/>
      <c r="G77" s="138"/>
      <c r="H77" s="139"/>
      <c r="I77" s="140"/>
    </row>
    <row r="78" spans="1:9" s="141" customFormat="1" ht="41.4" customHeight="1" thickBot="1">
      <c r="A78" s="133"/>
      <c r="B78" s="133"/>
      <c r="C78" s="134"/>
      <c r="D78" s="142"/>
      <c r="E78" s="136" t="s">
        <v>193</v>
      </c>
      <c r="F78" s="137"/>
      <c r="G78" s="138"/>
      <c r="H78" s="139">
        <v>18000</v>
      </c>
      <c r="I78" s="140"/>
    </row>
    <row r="79" spans="1:9" s="180" customFormat="1" ht="33" customHeight="1" thickBot="1">
      <c r="A79" s="174" t="s">
        <v>255</v>
      </c>
      <c r="B79" s="174" t="s">
        <v>255</v>
      </c>
      <c r="C79" s="174" t="s">
        <v>255</v>
      </c>
      <c r="D79" s="175" t="s">
        <v>4</v>
      </c>
      <c r="E79" s="176" t="s">
        <v>255</v>
      </c>
      <c r="F79" s="177" t="s">
        <v>255</v>
      </c>
      <c r="G79" s="178" t="s">
        <v>255</v>
      </c>
      <c r="H79" s="179">
        <f>H15+H61</f>
        <v>5807208.1799999997</v>
      </c>
      <c r="I79" s="178" t="s">
        <v>255</v>
      </c>
    </row>
    <row r="80" spans="1:9" ht="18">
      <c r="B80" s="182"/>
      <c r="C80" s="183"/>
      <c r="D80" s="184"/>
      <c r="E80" s="184"/>
      <c r="F80" s="185"/>
      <c r="G80" s="185"/>
      <c r="H80" s="185"/>
      <c r="I80" s="186"/>
    </row>
    <row r="81" spans="2:9" ht="18">
      <c r="F81" s="189"/>
      <c r="G81" s="189"/>
      <c r="H81" s="189"/>
      <c r="I81" s="190"/>
    </row>
    <row r="82" spans="2:9" ht="20.399999999999999">
      <c r="E82" s="399" t="s">
        <v>256</v>
      </c>
      <c r="F82" s="399"/>
      <c r="G82" s="399"/>
      <c r="H82" s="189"/>
      <c r="I82" s="190"/>
    </row>
    <row r="83" spans="2:9" ht="18">
      <c r="F83" s="189"/>
      <c r="G83" s="189"/>
      <c r="H83" s="189"/>
      <c r="I83" s="190"/>
    </row>
    <row r="84" spans="2:9" ht="18">
      <c r="F84" s="189"/>
      <c r="G84" s="189"/>
      <c r="H84" s="189"/>
      <c r="I84" s="190"/>
    </row>
    <row r="85" spans="2:9" ht="18">
      <c r="F85" s="189"/>
      <c r="G85" s="189"/>
      <c r="H85" s="189"/>
      <c r="I85" s="190"/>
    </row>
    <row r="86" spans="2:9" ht="18">
      <c r="F86" s="189"/>
      <c r="G86" s="189"/>
      <c r="H86" s="189"/>
      <c r="I86" s="190"/>
    </row>
    <row r="87" spans="2:9" ht="18">
      <c r="F87" s="189"/>
      <c r="G87" s="189"/>
      <c r="H87" s="189"/>
      <c r="I87" s="190"/>
    </row>
    <row r="88" spans="2:9" ht="18">
      <c r="F88" s="189"/>
      <c r="G88" s="189"/>
      <c r="H88" s="189"/>
      <c r="I88" s="190"/>
    </row>
    <row r="89" spans="2:9" ht="18">
      <c r="F89" s="189"/>
      <c r="G89" s="189"/>
      <c r="H89" s="189"/>
      <c r="I89" s="190"/>
    </row>
    <row r="90" spans="2:9" ht="18">
      <c r="F90" s="189"/>
      <c r="G90" s="189"/>
      <c r="H90" s="189"/>
      <c r="I90" s="190"/>
    </row>
    <row r="91" spans="2:9" ht="18">
      <c r="F91" s="189"/>
      <c r="G91" s="189"/>
      <c r="H91" s="189"/>
      <c r="I91" s="190"/>
    </row>
    <row r="92" spans="2:9" ht="18">
      <c r="F92" s="189"/>
      <c r="G92" s="189"/>
      <c r="H92" s="189"/>
      <c r="I92" s="190"/>
    </row>
    <row r="93" spans="2:9" ht="18">
      <c r="F93" s="189"/>
      <c r="G93" s="189"/>
      <c r="H93" s="189"/>
      <c r="I93" s="190"/>
    </row>
    <row r="94" spans="2:9" ht="18">
      <c r="F94" s="189"/>
      <c r="G94" s="189"/>
      <c r="H94" s="189"/>
      <c r="I94" s="190"/>
    </row>
    <row r="95" spans="2:9" ht="18">
      <c r="F95" s="189"/>
      <c r="G95" s="189"/>
      <c r="H95" s="189"/>
      <c r="I95" s="190"/>
    </row>
    <row r="96" spans="2:9" ht="18">
      <c r="B96" s="181"/>
      <c r="C96" s="181"/>
      <c r="D96" s="181"/>
      <c r="E96" s="181"/>
      <c r="F96" s="189"/>
      <c r="G96" s="189"/>
      <c r="H96" s="189"/>
      <c r="I96" s="190"/>
    </row>
    <row r="97" spans="2:9" ht="18">
      <c r="B97" s="181"/>
      <c r="C97" s="181"/>
      <c r="D97" s="181"/>
      <c r="E97" s="181"/>
      <c r="F97" s="189"/>
      <c r="G97" s="189"/>
      <c r="H97" s="189"/>
      <c r="I97" s="190"/>
    </row>
    <row r="98" spans="2:9" ht="18">
      <c r="B98" s="181"/>
      <c r="C98" s="181"/>
      <c r="D98" s="181"/>
      <c r="E98" s="181"/>
      <c r="F98" s="189"/>
      <c r="G98" s="189"/>
      <c r="H98" s="189"/>
      <c r="I98" s="190"/>
    </row>
    <row r="99" spans="2:9" ht="18">
      <c r="B99" s="181"/>
      <c r="C99" s="181"/>
      <c r="D99" s="181"/>
      <c r="E99" s="181"/>
      <c r="F99" s="189"/>
      <c r="G99" s="189"/>
      <c r="H99" s="189"/>
      <c r="I99" s="190"/>
    </row>
    <row r="100" spans="2:9" ht="18">
      <c r="B100" s="181"/>
      <c r="C100" s="181"/>
      <c r="D100" s="181"/>
      <c r="E100" s="181"/>
      <c r="F100" s="189"/>
      <c r="G100" s="189"/>
      <c r="H100" s="189"/>
      <c r="I100" s="190"/>
    </row>
    <row r="101" spans="2:9" ht="18">
      <c r="B101" s="181"/>
      <c r="C101" s="181"/>
      <c r="D101" s="181"/>
      <c r="E101" s="181"/>
      <c r="F101" s="189"/>
      <c r="G101" s="189"/>
      <c r="H101" s="189"/>
      <c r="I101" s="190"/>
    </row>
    <row r="102" spans="2:9" ht="18">
      <c r="B102" s="181"/>
      <c r="C102" s="181"/>
      <c r="D102" s="181"/>
      <c r="E102" s="181"/>
      <c r="F102" s="189"/>
      <c r="G102" s="189"/>
      <c r="H102" s="189"/>
      <c r="I102" s="190"/>
    </row>
    <row r="103" spans="2:9" ht="18">
      <c r="B103" s="181"/>
      <c r="C103" s="181"/>
      <c r="D103" s="181"/>
      <c r="E103" s="181"/>
      <c r="F103" s="189"/>
      <c r="G103" s="189"/>
      <c r="H103" s="189"/>
      <c r="I103" s="190"/>
    </row>
    <row r="104" spans="2:9" ht="18">
      <c r="B104" s="181"/>
      <c r="C104" s="181"/>
      <c r="D104" s="181"/>
      <c r="E104" s="181"/>
      <c r="F104" s="189"/>
      <c r="G104" s="189"/>
      <c r="H104" s="189"/>
      <c r="I104" s="190"/>
    </row>
    <row r="105" spans="2:9" ht="18">
      <c r="B105" s="181"/>
      <c r="C105" s="181"/>
      <c r="D105" s="181"/>
      <c r="E105" s="181"/>
      <c r="F105" s="189"/>
      <c r="G105" s="189"/>
      <c r="H105" s="189"/>
      <c r="I105" s="190"/>
    </row>
    <row r="106" spans="2:9" ht="18">
      <c r="B106" s="181"/>
      <c r="C106" s="181"/>
      <c r="D106" s="181"/>
      <c r="E106" s="181"/>
      <c r="F106" s="189"/>
      <c r="G106" s="189"/>
      <c r="H106" s="189"/>
      <c r="I106" s="190"/>
    </row>
    <row r="107" spans="2:9" ht="18">
      <c r="B107" s="181"/>
      <c r="C107" s="181"/>
      <c r="D107" s="181"/>
      <c r="E107" s="181"/>
      <c r="F107" s="189"/>
      <c r="G107" s="189"/>
      <c r="H107" s="189"/>
      <c r="I107" s="190"/>
    </row>
    <row r="108" spans="2:9" ht="18">
      <c r="B108" s="181"/>
      <c r="C108" s="181"/>
      <c r="D108" s="181"/>
      <c r="E108" s="181"/>
      <c r="F108" s="189"/>
      <c r="G108" s="189"/>
      <c r="H108" s="189"/>
      <c r="I108" s="190"/>
    </row>
    <row r="109" spans="2:9" ht="18">
      <c r="B109" s="181"/>
      <c r="C109" s="181"/>
      <c r="D109" s="181"/>
      <c r="E109" s="181"/>
      <c r="F109" s="189"/>
      <c r="G109" s="189"/>
      <c r="H109" s="189"/>
      <c r="I109" s="190"/>
    </row>
    <row r="110" spans="2:9" ht="18">
      <c r="B110" s="181"/>
      <c r="C110" s="181"/>
      <c r="D110" s="181"/>
      <c r="E110" s="181"/>
      <c r="F110" s="189"/>
      <c r="G110" s="189"/>
      <c r="H110" s="189"/>
      <c r="I110" s="190"/>
    </row>
    <row r="111" spans="2:9" ht="18">
      <c r="B111" s="181"/>
      <c r="C111" s="181"/>
      <c r="D111" s="181"/>
      <c r="E111" s="181"/>
      <c r="F111" s="189"/>
      <c r="G111" s="189"/>
      <c r="H111" s="189"/>
      <c r="I111" s="190"/>
    </row>
    <row r="112" spans="2:9" ht="18">
      <c r="B112" s="181"/>
      <c r="C112" s="181"/>
      <c r="D112" s="181"/>
      <c r="E112" s="181"/>
      <c r="F112" s="189"/>
      <c r="G112" s="189"/>
      <c r="H112" s="189"/>
      <c r="I112" s="190"/>
    </row>
    <row r="113" spans="2:9" ht="18">
      <c r="B113" s="181"/>
      <c r="C113" s="181"/>
      <c r="D113" s="181"/>
      <c r="E113" s="181"/>
      <c r="F113" s="189"/>
      <c r="G113" s="189"/>
      <c r="H113" s="189"/>
      <c r="I113" s="190"/>
    </row>
    <row r="114" spans="2:9" ht="18">
      <c r="B114" s="181"/>
      <c r="C114" s="181"/>
      <c r="D114" s="181"/>
      <c r="E114" s="181"/>
      <c r="F114" s="189"/>
      <c r="G114" s="189"/>
      <c r="H114" s="189"/>
      <c r="I114" s="190"/>
    </row>
    <row r="115" spans="2:9" ht="18">
      <c r="B115" s="181"/>
      <c r="C115" s="181"/>
      <c r="D115" s="181"/>
      <c r="E115" s="181"/>
      <c r="F115" s="189"/>
      <c r="G115" s="189"/>
      <c r="H115" s="189"/>
      <c r="I115" s="190"/>
    </row>
    <row r="116" spans="2:9" ht="18">
      <c r="B116" s="181"/>
      <c r="C116" s="181"/>
      <c r="D116" s="181"/>
      <c r="E116" s="181"/>
      <c r="F116" s="189"/>
      <c r="G116" s="189"/>
      <c r="H116" s="189"/>
      <c r="I116" s="190"/>
    </row>
    <row r="131" spans="2:9">
      <c r="B131" s="191"/>
      <c r="C131" s="181"/>
      <c r="D131" s="181"/>
      <c r="E131" s="181"/>
      <c r="F131" s="181"/>
      <c r="G131" s="181"/>
      <c r="H131" s="181"/>
      <c r="I131" s="192"/>
    </row>
    <row r="132" spans="2:9">
      <c r="B132" s="191"/>
      <c r="C132" s="181"/>
      <c r="D132" s="181"/>
      <c r="E132" s="181"/>
      <c r="F132" s="181"/>
      <c r="G132" s="181"/>
      <c r="H132" s="181"/>
      <c r="I132" s="192"/>
    </row>
    <row r="133" spans="2:9">
      <c r="B133" s="191"/>
      <c r="C133" s="181"/>
      <c r="D133" s="181"/>
      <c r="E133" s="181"/>
      <c r="F133" s="181"/>
      <c r="G133" s="181"/>
      <c r="H133" s="181"/>
      <c r="I133" s="192"/>
    </row>
    <row r="134" spans="2:9">
      <c r="B134" s="191"/>
      <c r="C134" s="181"/>
      <c r="D134" s="181"/>
      <c r="E134" s="181"/>
      <c r="F134" s="181"/>
      <c r="G134" s="181"/>
      <c r="H134" s="181"/>
      <c r="I134" s="192"/>
    </row>
    <row r="135" spans="2:9">
      <c r="B135" s="191"/>
      <c r="C135" s="181"/>
      <c r="D135" s="181"/>
      <c r="E135" s="181"/>
      <c r="F135" s="181"/>
      <c r="G135" s="181"/>
      <c r="H135" s="181"/>
      <c r="I135" s="192"/>
    </row>
    <row r="136" spans="2:9">
      <c r="B136" s="191"/>
      <c r="C136" s="181"/>
      <c r="D136" s="181"/>
      <c r="E136" s="181"/>
      <c r="F136" s="181"/>
      <c r="G136" s="181"/>
      <c r="H136" s="181"/>
      <c r="I136" s="192"/>
    </row>
    <row r="137" spans="2:9">
      <c r="B137" s="191"/>
      <c r="C137" s="181"/>
      <c r="D137" s="181"/>
      <c r="E137" s="181"/>
      <c r="F137" s="181"/>
      <c r="G137" s="181"/>
      <c r="H137" s="181"/>
      <c r="I137" s="192"/>
    </row>
    <row r="138" spans="2:9">
      <c r="B138" s="191"/>
      <c r="C138" s="181"/>
      <c r="D138" s="181"/>
      <c r="E138" s="181"/>
      <c r="F138" s="181"/>
      <c r="G138" s="181"/>
      <c r="H138" s="181"/>
      <c r="I138" s="192"/>
    </row>
    <row r="139" spans="2:9">
      <c r="B139" s="191"/>
      <c r="C139" s="181"/>
      <c r="D139" s="181"/>
      <c r="E139" s="181"/>
      <c r="F139" s="181"/>
      <c r="G139" s="181"/>
      <c r="H139" s="181"/>
      <c r="I139" s="192"/>
    </row>
    <row r="140" spans="2:9">
      <c r="B140" s="191"/>
      <c r="C140" s="181"/>
      <c r="D140" s="181"/>
      <c r="E140" s="181"/>
      <c r="F140" s="181"/>
      <c r="G140" s="181"/>
      <c r="H140" s="181"/>
      <c r="I140" s="192"/>
    </row>
    <row r="141" spans="2:9">
      <c r="B141" s="191"/>
      <c r="C141" s="181"/>
      <c r="D141" s="181"/>
      <c r="E141" s="181"/>
      <c r="F141" s="181"/>
      <c r="G141" s="181"/>
      <c r="H141" s="181"/>
      <c r="I141" s="192"/>
    </row>
    <row r="142" spans="2:9">
      <c r="B142" s="191"/>
      <c r="C142" s="181"/>
      <c r="D142" s="181"/>
      <c r="E142" s="181"/>
      <c r="F142" s="181"/>
      <c r="G142" s="181"/>
      <c r="H142" s="181"/>
      <c r="I142" s="192"/>
    </row>
    <row r="143" spans="2:9">
      <c r="B143" s="191"/>
      <c r="C143" s="181"/>
      <c r="D143" s="181"/>
      <c r="E143" s="181"/>
      <c r="F143" s="181"/>
      <c r="G143" s="181"/>
      <c r="H143" s="181"/>
      <c r="I143" s="192"/>
    </row>
    <row r="144" spans="2:9">
      <c r="B144" s="191"/>
      <c r="C144" s="181"/>
      <c r="D144" s="181"/>
      <c r="E144" s="181"/>
      <c r="F144" s="181"/>
      <c r="G144" s="181"/>
      <c r="H144" s="181"/>
      <c r="I144" s="192"/>
    </row>
    <row r="145" spans="2:9">
      <c r="B145" s="191"/>
      <c r="C145" s="181"/>
      <c r="D145" s="181"/>
      <c r="E145" s="181"/>
      <c r="F145" s="181"/>
      <c r="G145" s="181"/>
      <c r="H145" s="181"/>
      <c r="I145" s="192"/>
    </row>
    <row r="146" spans="2:9">
      <c r="B146" s="191"/>
      <c r="C146" s="181"/>
      <c r="D146" s="181"/>
      <c r="E146" s="181"/>
      <c r="F146" s="181"/>
      <c r="G146" s="181"/>
      <c r="H146" s="181"/>
      <c r="I146" s="192"/>
    </row>
    <row r="147" spans="2:9">
      <c r="B147" s="191"/>
      <c r="C147" s="181"/>
      <c r="D147" s="181"/>
      <c r="E147" s="181"/>
      <c r="F147" s="181"/>
      <c r="G147" s="181"/>
      <c r="H147" s="181"/>
      <c r="I147" s="192"/>
    </row>
    <row r="148" spans="2:9">
      <c r="B148" s="191"/>
      <c r="C148" s="181"/>
      <c r="D148" s="181"/>
      <c r="E148" s="181"/>
      <c r="F148" s="181"/>
      <c r="G148" s="181"/>
      <c r="H148" s="181"/>
      <c r="I148" s="192"/>
    </row>
    <row r="149" spans="2:9">
      <c r="B149" s="191"/>
      <c r="C149" s="181"/>
      <c r="D149" s="181"/>
      <c r="E149" s="181"/>
      <c r="F149" s="181"/>
      <c r="G149" s="181"/>
      <c r="H149" s="181"/>
      <c r="I149" s="192"/>
    </row>
    <row r="150" spans="2:9">
      <c r="B150" s="191"/>
      <c r="C150" s="181"/>
      <c r="D150" s="181"/>
      <c r="E150" s="181"/>
      <c r="F150" s="181"/>
      <c r="G150" s="181"/>
      <c r="H150" s="181"/>
      <c r="I150" s="192"/>
    </row>
    <row r="151" spans="2:9">
      <c r="B151" s="191"/>
      <c r="C151" s="181"/>
      <c r="D151" s="181"/>
      <c r="E151" s="181"/>
      <c r="F151" s="181"/>
      <c r="G151" s="181"/>
      <c r="H151" s="181"/>
      <c r="I151" s="192"/>
    </row>
    <row r="152" spans="2:9">
      <c r="B152" s="191"/>
      <c r="C152" s="181"/>
      <c r="D152" s="181"/>
      <c r="E152" s="181"/>
      <c r="F152" s="181"/>
      <c r="G152" s="181"/>
      <c r="H152" s="181"/>
      <c r="I152" s="192"/>
    </row>
    <row r="153" spans="2:9">
      <c r="B153" s="191"/>
      <c r="C153" s="181"/>
      <c r="D153" s="181"/>
      <c r="E153" s="181"/>
      <c r="F153" s="181"/>
      <c r="G153" s="181"/>
      <c r="H153" s="181"/>
      <c r="I153" s="192"/>
    </row>
    <row r="154" spans="2:9">
      <c r="B154" s="191"/>
      <c r="C154" s="181"/>
      <c r="D154" s="181"/>
      <c r="E154" s="181"/>
      <c r="F154" s="181"/>
      <c r="G154" s="181"/>
      <c r="H154" s="181"/>
      <c r="I154" s="192"/>
    </row>
    <row r="155" spans="2:9">
      <c r="B155" s="191"/>
      <c r="C155" s="181"/>
      <c r="D155" s="181"/>
      <c r="E155" s="181"/>
      <c r="F155" s="181"/>
      <c r="G155" s="181"/>
      <c r="H155" s="181"/>
      <c r="I155" s="192"/>
    </row>
    <row r="156" spans="2:9">
      <c r="B156" s="191"/>
      <c r="C156" s="181"/>
      <c r="D156" s="181"/>
      <c r="E156" s="181"/>
      <c r="F156" s="181"/>
      <c r="G156" s="181"/>
      <c r="H156" s="181"/>
      <c r="I156" s="192"/>
    </row>
    <row r="157" spans="2:9">
      <c r="B157" s="191"/>
      <c r="C157" s="181"/>
      <c r="D157" s="181"/>
      <c r="E157" s="181"/>
      <c r="F157" s="181"/>
      <c r="G157" s="181"/>
      <c r="H157" s="181"/>
      <c r="I157" s="192"/>
    </row>
  </sheetData>
  <mergeCells count="16">
    <mergeCell ref="G10:G13"/>
    <mergeCell ref="H10:H13"/>
    <mergeCell ref="I10:I13"/>
    <mergeCell ref="E82:G82"/>
    <mergeCell ref="A10:A13"/>
    <mergeCell ref="B10:B13"/>
    <mergeCell ref="C10:C13"/>
    <mergeCell ref="D10:D13"/>
    <mergeCell ref="E10:E13"/>
    <mergeCell ref="F10:F13"/>
    <mergeCell ref="A8:I8"/>
    <mergeCell ref="G1:H1"/>
    <mergeCell ref="G2:I2"/>
    <mergeCell ref="G3:I3"/>
    <mergeCell ref="G4:I4"/>
    <mergeCell ref="A7:I7"/>
  </mergeCells>
  <printOptions horizontalCentered="1"/>
  <pageMargins left="0.19685039370078741" right="7.874015748031496E-2" top="0.78740157480314965" bottom="0.78740157480314965" header="0" footer="0"/>
  <pageSetup paperSize="9" scale="60" fitToHeight="2" orientation="landscape" r:id="rId1"/>
  <headerFooter differentFirst="1" alignWithMargins="0">
    <oddHeader>&amp;C&amp;"Times New Roman,полужирный"&amp;14&amp;P&amp;R
&amp;"Times New Roman,полужирный"&amp;14Продовження додатка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3"/>
  <sheetViews>
    <sheetView showZeros="0" zoomScale="72" zoomScaleNormal="72" zoomScaleSheetLayoutView="72" workbookViewId="0">
      <selection activeCell="E133" sqref="E133:H133"/>
    </sheetView>
  </sheetViews>
  <sheetFormatPr defaultColWidth="9.109375" defaultRowHeight="27" customHeight="1"/>
  <cols>
    <col min="1" max="1" width="3.6640625" style="195" customWidth="1"/>
    <col min="2" max="2" width="11.109375" style="195" customWidth="1"/>
    <col min="3" max="3" width="10.109375" style="195" customWidth="1"/>
    <col min="4" max="4" width="9.88671875" style="198" customWidth="1"/>
    <col min="5" max="5" width="69.77734375" style="197" customWidth="1"/>
    <col min="6" max="6" width="16.88671875" style="198" customWidth="1"/>
    <col min="7" max="7" width="17.33203125" style="195" customWidth="1"/>
    <col min="8" max="10" width="16.6640625" style="195" customWidth="1"/>
    <col min="11" max="256" width="9.109375" style="195"/>
    <col min="257" max="257" width="3.6640625" style="195" customWidth="1"/>
    <col min="258" max="258" width="11.109375" style="195" customWidth="1"/>
    <col min="259" max="259" width="10.109375" style="195" customWidth="1"/>
    <col min="260" max="260" width="9.88671875" style="195" customWidth="1"/>
    <col min="261" max="261" width="70.33203125" style="195" customWidth="1"/>
    <col min="262" max="262" width="16.88671875" style="195" customWidth="1"/>
    <col min="263" max="263" width="17.33203125" style="195" customWidth="1"/>
    <col min="264" max="265" width="16.6640625" style="195" customWidth="1"/>
    <col min="266" max="266" width="18" style="195" customWidth="1"/>
    <col min="267" max="512" width="9.109375" style="195"/>
    <col min="513" max="513" width="3.6640625" style="195" customWidth="1"/>
    <col min="514" max="514" width="11.109375" style="195" customWidth="1"/>
    <col min="515" max="515" width="10.109375" style="195" customWidth="1"/>
    <col min="516" max="516" width="9.88671875" style="195" customWidth="1"/>
    <col min="517" max="517" width="70.33203125" style="195" customWidth="1"/>
    <col min="518" max="518" width="16.88671875" style="195" customWidth="1"/>
    <col min="519" max="519" width="17.33203125" style="195" customWidth="1"/>
    <col min="520" max="521" width="16.6640625" style="195" customWidth="1"/>
    <col min="522" max="522" width="18" style="195" customWidth="1"/>
    <col min="523" max="768" width="9.109375" style="195"/>
    <col min="769" max="769" width="3.6640625" style="195" customWidth="1"/>
    <col min="770" max="770" width="11.109375" style="195" customWidth="1"/>
    <col min="771" max="771" width="10.109375" style="195" customWidth="1"/>
    <col min="772" max="772" width="9.88671875" style="195" customWidth="1"/>
    <col min="773" max="773" width="70.33203125" style="195" customWidth="1"/>
    <col min="774" max="774" width="16.88671875" style="195" customWidth="1"/>
    <col min="775" max="775" width="17.33203125" style="195" customWidth="1"/>
    <col min="776" max="777" width="16.6640625" style="195" customWidth="1"/>
    <col min="778" max="778" width="18" style="195" customWidth="1"/>
    <col min="779" max="1024" width="9.109375" style="195"/>
    <col min="1025" max="1025" width="3.6640625" style="195" customWidth="1"/>
    <col min="1026" max="1026" width="11.109375" style="195" customWidth="1"/>
    <col min="1027" max="1027" width="10.109375" style="195" customWidth="1"/>
    <col min="1028" max="1028" width="9.88671875" style="195" customWidth="1"/>
    <col min="1029" max="1029" width="70.33203125" style="195" customWidth="1"/>
    <col min="1030" max="1030" width="16.88671875" style="195" customWidth="1"/>
    <col min="1031" max="1031" width="17.33203125" style="195" customWidth="1"/>
    <col min="1032" max="1033" width="16.6640625" style="195" customWidth="1"/>
    <col min="1034" max="1034" width="18" style="195" customWidth="1"/>
    <col min="1035" max="1280" width="9.109375" style="195"/>
    <col min="1281" max="1281" width="3.6640625" style="195" customWidth="1"/>
    <col min="1282" max="1282" width="11.109375" style="195" customWidth="1"/>
    <col min="1283" max="1283" width="10.109375" style="195" customWidth="1"/>
    <col min="1284" max="1284" width="9.88671875" style="195" customWidth="1"/>
    <col min="1285" max="1285" width="70.33203125" style="195" customWidth="1"/>
    <col min="1286" max="1286" width="16.88671875" style="195" customWidth="1"/>
    <col min="1287" max="1287" width="17.33203125" style="195" customWidth="1"/>
    <col min="1288" max="1289" width="16.6640625" style="195" customWidth="1"/>
    <col min="1290" max="1290" width="18" style="195" customWidth="1"/>
    <col min="1291" max="1536" width="9.109375" style="195"/>
    <col min="1537" max="1537" width="3.6640625" style="195" customWidth="1"/>
    <col min="1538" max="1538" width="11.109375" style="195" customWidth="1"/>
    <col min="1539" max="1539" width="10.109375" style="195" customWidth="1"/>
    <col min="1540" max="1540" width="9.88671875" style="195" customWidth="1"/>
    <col min="1541" max="1541" width="70.33203125" style="195" customWidth="1"/>
    <col min="1542" max="1542" width="16.88671875" style="195" customWidth="1"/>
    <col min="1543" max="1543" width="17.33203125" style="195" customWidth="1"/>
    <col min="1544" max="1545" width="16.6640625" style="195" customWidth="1"/>
    <col min="1546" max="1546" width="18" style="195" customWidth="1"/>
    <col min="1547" max="1792" width="9.109375" style="195"/>
    <col min="1793" max="1793" width="3.6640625" style="195" customWidth="1"/>
    <col min="1794" max="1794" width="11.109375" style="195" customWidth="1"/>
    <col min="1795" max="1795" width="10.109375" style="195" customWidth="1"/>
    <col min="1796" max="1796" width="9.88671875" style="195" customWidth="1"/>
    <col min="1797" max="1797" width="70.33203125" style="195" customWidth="1"/>
    <col min="1798" max="1798" width="16.88671875" style="195" customWidth="1"/>
    <col min="1799" max="1799" width="17.33203125" style="195" customWidth="1"/>
    <col min="1800" max="1801" width="16.6640625" style="195" customWidth="1"/>
    <col min="1802" max="1802" width="18" style="195" customWidth="1"/>
    <col min="1803" max="2048" width="9.109375" style="195"/>
    <col min="2049" max="2049" width="3.6640625" style="195" customWidth="1"/>
    <col min="2050" max="2050" width="11.109375" style="195" customWidth="1"/>
    <col min="2051" max="2051" width="10.109375" style="195" customWidth="1"/>
    <col min="2052" max="2052" width="9.88671875" style="195" customWidth="1"/>
    <col min="2053" max="2053" width="70.33203125" style="195" customWidth="1"/>
    <col min="2054" max="2054" width="16.88671875" style="195" customWidth="1"/>
    <col min="2055" max="2055" width="17.33203125" style="195" customWidth="1"/>
    <col min="2056" max="2057" width="16.6640625" style="195" customWidth="1"/>
    <col min="2058" max="2058" width="18" style="195" customWidth="1"/>
    <col min="2059" max="2304" width="9.109375" style="195"/>
    <col min="2305" max="2305" width="3.6640625" style="195" customWidth="1"/>
    <col min="2306" max="2306" width="11.109375" style="195" customWidth="1"/>
    <col min="2307" max="2307" width="10.109375" style="195" customWidth="1"/>
    <col min="2308" max="2308" width="9.88671875" style="195" customWidth="1"/>
    <col min="2309" max="2309" width="70.33203125" style="195" customWidth="1"/>
    <col min="2310" max="2310" width="16.88671875" style="195" customWidth="1"/>
    <col min="2311" max="2311" width="17.33203125" style="195" customWidth="1"/>
    <col min="2312" max="2313" width="16.6640625" style="195" customWidth="1"/>
    <col min="2314" max="2314" width="18" style="195" customWidth="1"/>
    <col min="2315" max="2560" width="9.109375" style="195"/>
    <col min="2561" max="2561" width="3.6640625" style="195" customWidth="1"/>
    <col min="2562" max="2562" width="11.109375" style="195" customWidth="1"/>
    <col min="2563" max="2563" width="10.109375" style="195" customWidth="1"/>
    <col min="2564" max="2564" width="9.88671875" style="195" customWidth="1"/>
    <col min="2565" max="2565" width="70.33203125" style="195" customWidth="1"/>
    <col min="2566" max="2566" width="16.88671875" style="195" customWidth="1"/>
    <col min="2567" max="2567" width="17.33203125" style="195" customWidth="1"/>
    <col min="2568" max="2569" width="16.6640625" style="195" customWidth="1"/>
    <col min="2570" max="2570" width="18" style="195" customWidth="1"/>
    <col min="2571" max="2816" width="9.109375" style="195"/>
    <col min="2817" max="2817" width="3.6640625" style="195" customWidth="1"/>
    <col min="2818" max="2818" width="11.109375" style="195" customWidth="1"/>
    <col min="2819" max="2819" width="10.109375" style="195" customWidth="1"/>
    <col min="2820" max="2820" width="9.88671875" style="195" customWidth="1"/>
    <col min="2821" max="2821" width="70.33203125" style="195" customWidth="1"/>
    <col min="2822" max="2822" width="16.88671875" style="195" customWidth="1"/>
    <col min="2823" max="2823" width="17.33203125" style="195" customWidth="1"/>
    <col min="2824" max="2825" width="16.6640625" style="195" customWidth="1"/>
    <col min="2826" max="2826" width="18" style="195" customWidth="1"/>
    <col min="2827" max="3072" width="9.109375" style="195"/>
    <col min="3073" max="3073" width="3.6640625" style="195" customWidth="1"/>
    <col min="3074" max="3074" width="11.109375" style="195" customWidth="1"/>
    <col min="3075" max="3075" width="10.109375" style="195" customWidth="1"/>
    <col min="3076" max="3076" width="9.88671875" style="195" customWidth="1"/>
    <col min="3077" max="3077" width="70.33203125" style="195" customWidth="1"/>
    <col min="3078" max="3078" width="16.88671875" style="195" customWidth="1"/>
    <col min="3079" max="3079" width="17.33203125" style="195" customWidth="1"/>
    <col min="3080" max="3081" width="16.6640625" style="195" customWidth="1"/>
    <col min="3082" max="3082" width="18" style="195" customWidth="1"/>
    <col min="3083" max="3328" width="9.109375" style="195"/>
    <col min="3329" max="3329" width="3.6640625" style="195" customWidth="1"/>
    <col min="3330" max="3330" width="11.109375" style="195" customWidth="1"/>
    <col min="3331" max="3331" width="10.109375" style="195" customWidth="1"/>
    <col min="3332" max="3332" width="9.88671875" style="195" customWidth="1"/>
    <col min="3333" max="3333" width="70.33203125" style="195" customWidth="1"/>
    <col min="3334" max="3334" width="16.88671875" style="195" customWidth="1"/>
    <col min="3335" max="3335" width="17.33203125" style="195" customWidth="1"/>
    <col min="3336" max="3337" width="16.6640625" style="195" customWidth="1"/>
    <col min="3338" max="3338" width="18" style="195" customWidth="1"/>
    <col min="3339" max="3584" width="9.109375" style="195"/>
    <col min="3585" max="3585" width="3.6640625" style="195" customWidth="1"/>
    <col min="3586" max="3586" width="11.109375" style="195" customWidth="1"/>
    <col min="3587" max="3587" width="10.109375" style="195" customWidth="1"/>
    <col min="3588" max="3588" width="9.88671875" style="195" customWidth="1"/>
    <col min="3589" max="3589" width="70.33203125" style="195" customWidth="1"/>
    <col min="3590" max="3590" width="16.88671875" style="195" customWidth="1"/>
    <col min="3591" max="3591" width="17.33203125" style="195" customWidth="1"/>
    <col min="3592" max="3593" width="16.6640625" style="195" customWidth="1"/>
    <col min="3594" max="3594" width="18" style="195" customWidth="1"/>
    <col min="3595" max="3840" width="9.109375" style="195"/>
    <col min="3841" max="3841" width="3.6640625" style="195" customWidth="1"/>
    <col min="3842" max="3842" width="11.109375" style="195" customWidth="1"/>
    <col min="3843" max="3843" width="10.109375" style="195" customWidth="1"/>
    <col min="3844" max="3844" width="9.88671875" style="195" customWidth="1"/>
    <col min="3845" max="3845" width="70.33203125" style="195" customWidth="1"/>
    <col min="3846" max="3846" width="16.88671875" style="195" customWidth="1"/>
    <col min="3847" max="3847" width="17.33203125" style="195" customWidth="1"/>
    <col min="3848" max="3849" width="16.6640625" style="195" customWidth="1"/>
    <col min="3850" max="3850" width="18" style="195" customWidth="1"/>
    <col min="3851" max="4096" width="9.109375" style="195"/>
    <col min="4097" max="4097" width="3.6640625" style="195" customWidth="1"/>
    <col min="4098" max="4098" width="11.109375" style="195" customWidth="1"/>
    <col min="4099" max="4099" width="10.109375" style="195" customWidth="1"/>
    <col min="4100" max="4100" width="9.88671875" style="195" customWidth="1"/>
    <col min="4101" max="4101" width="70.33203125" style="195" customWidth="1"/>
    <col min="4102" max="4102" width="16.88671875" style="195" customWidth="1"/>
    <col min="4103" max="4103" width="17.33203125" style="195" customWidth="1"/>
    <col min="4104" max="4105" width="16.6640625" style="195" customWidth="1"/>
    <col min="4106" max="4106" width="18" style="195" customWidth="1"/>
    <col min="4107" max="4352" width="9.109375" style="195"/>
    <col min="4353" max="4353" width="3.6640625" style="195" customWidth="1"/>
    <col min="4354" max="4354" width="11.109375" style="195" customWidth="1"/>
    <col min="4355" max="4355" width="10.109375" style="195" customWidth="1"/>
    <col min="4356" max="4356" width="9.88671875" style="195" customWidth="1"/>
    <col min="4357" max="4357" width="70.33203125" style="195" customWidth="1"/>
    <col min="4358" max="4358" width="16.88671875" style="195" customWidth="1"/>
    <col min="4359" max="4359" width="17.33203125" style="195" customWidth="1"/>
    <col min="4360" max="4361" width="16.6640625" style="195" customWidth="1"/>
    <col min="4362" max="4362" width="18" style="195" customWidth="1"/>
    <col min="4363" max="4608" width="9.109375" style="195"/>
    <col min="4609" max="4609" width="3.6640625" style="195" customWidth="1"/>
    <col min="4610" max="4610" width="11.109375" style="195" customWidth="1"/>
    <col min="4611" max="4611" width="10.109375" style="195" customWidth="1"/>
    <col min="4612" max="4612" width="9.88671875" style="195" customWidth="1"/>
    <col min="4613" max="4613" width="70.33203125" style="195" customWidth="1"/>
    <col min="4614" max="4614" width="16.88671875" style="195" customWidth="1"/>
    <col min="4615" max="4615" width="17.33203125" style="195" customWidth="1"/>
    <col min="4616" max="4617" width="16.6640625" style="195" customWidth="1"/>
    <col min="4618" max="4618" width="18" style="195" customWidth="1"/>
    <col min="4619" max="4864" width="9.109375" style="195"/>
    <col min="4865" max="4865" width="3.6640625" style="195" customWidth="1"/>
    <col min="4866" max="4866" width="11.109375" style="195" customWidth="1"/>
    <col min="4867" max="4867" width="10.109375" style="195" customWidth="1"/>
    <col min="4868" max="4868" width="9.88671875" style="195" customWidth="1"/>
    <col min="4869" max="4869" width="70.33203125" style="195" customWidth="1"/>
    <col min="4870" max="4870" width="16.88671875" style="195" customWidth="1"/>
    <col min="4871" max="4871" width="17.33203125" style="195" customWidth="1"/>
    <col min="4872" max="4873" width="16.6640625" style="195" customWidth="1"/>
    <col min="4874" max="4874" width="18" style="195" customWidth="1"/>
    <col min="4875" max="5120" width="9.109375" style="195"/>
    <col min="5121" max="5121" width="3.6640625" style="195" customWidth="1"/>
    <col min="5122" max="5122" width="11.109375" style="195" customWidth="1"/>
    <col min="5123" max="5123" width="10.109375" style="195" customWidth="1"/>
    <col min="5124" max="5124" width="9.88671875" style="195" customWidth="1"/>
    <col min="5125" max="5125" width="70.33203125" style="195" customWidth="1"/>
    <col min="5126" max="5126" width="16.88671875" style="195" customWidth="1"/>
    <col min="5127" max="5127" width="17.33203125" style="195" customWidth="1"/>
    <col min="5128" max="5129" width="16.6640625" style="195" customWidth="1"/>
    <col min="5130" max="5130" width="18" style="195" customWidth="1"/>
    <col min="5131" max="5376" width="9.109375" style="195"/>
    <col min="5377" max="5377" width="3.6640625" style="195" customWidth="1"/>
    <col min="5378" max="5378" width="11.109375" style="195" customWidth="1"/>
    <col min="5379" max="5379" width="10.109375" style="195" customWidth="1"/>
    <col min="5380" max="5380" width="9.88671875" style="195" customWidth="1"/>
    <col min="5381" max="5381" width="70.33203125" style="195" customWidth="1"/>
    <col min="5382" max="5382" width="16.88671875" style="195" customWidth="1"/>
    <col min="5383" max="5383" width="17.33203125" style="195" customWidth="1"/>
    <col min="5384" max="5385" width="16.6640625" style="195" customWidth="1"/>
    <col min="5386" max="5386" width="18" style="195" customWidth="1"/>
    <col min="5387" max="5632" width="9.109375" style="195"/>
    <col min="5633" max="5633" width="3.6640625" style="195" customWidth="1"/>
    <col min="5634" max="5634" width="11.109375" style="195" customWidth="1"/>
    <col min="5635" max="5635" width="10.109375" style="195" customWidth="1"/>
    <col min="5636" max="5636" width="9.88671875" style="195" customWidth="1"/>
    <col min="5637" max="5637" width="70.33203125" style="195" customWidth="1"/>
    <col min="5638" max="5638" width="16.88671875" style="195" customWidth="1"/>
    <col min="5639" max="5639" width="17.33203125" style="195" customWidth="1"/>
    <col min="5640" max="5641" width="16.6640625" style="195" customWidth="1"/>
    <col min="5642" max="5642" width="18" style="195" customWidth="1"/>
    <col min="5643" max="5888" width="9.109375" style="195"/>
    <col min="5889" max="5889" width="3.6640625" style="195" customWidth="1"/>
    <col min="5890" max="5890" width="11.109375" style="195" customWidth="1"/>
    <col min="5891" max="5891" width="10.109375" style="195" customWidth="1"/>
    <col min="5892" max="5892" width="9.88671875" style="195" customWidth="1"/>
    <col min="5893" max="5893" width="70.33203125" style="195" customWidth="1"/>
    <col min="5894" max="5894" width="16.88671875" style="195" customWidth="1"/>
    <col min="5895" max="5895" width="17.33203125" style="195" customWidth="1"/>
    <col min="5896" max="5897" width="16.6640625" style="195" customWidth="1"/>
    <col min="5898" max="5898" width="18" style="195" customWidth="1"/>
    <col min="5899" max="6144" width="9.109375" style="195"/>
    <col min="6145" max="6145" width="3.6640625" style="195" customWidth="1"/>
    <col min="6146" max="6146" width="11.109375" style="195" customWidth="1"/>
    <col min="6147" max="6147" width="10.109375" style="195" customWidth="1"/>
    <col min="6148" max="6148" width="9.88671875" style="195" customWidth="1"/>
    <col min="6149" max="6149" width="70.33203125" style="195" customWidth="1"/>
    <col min="6150" max="6150" width="16.88671875" style="195" customWidth="1"/>
    <col min="6151" max="6151" width="17.33203125" style="195" customWidth="1"/>
    <col min="6152" max="6153" width="16.6640625" style="195" customWidth="1"/>
    <col min="6154" max="6154" width="18" style="195" customWidth="1"/>
    <col min="6155" max="6400" width="9.109375" style="195"/>
    <col min="6401" max="6401" width="3.6640625" style="195" customWidth="1"/>
    <col min="6402" max="6402" width="11.109375" style="195" customWidth="1"/>
    <col min="6403" max="6403" width="10.109375" style="195" customWidth="1"/>
    <col min="6404" max="6404" width="9.88671875" style="195" customWidth="1"/>
    <col min="6405" max="6405" width="70.33203125" style="195" customWidth="1"/>
    <col min="6406" max="6406" width="16.88671875" style="195" customWidth="1"/>
    <col min="6407" max="6407" width="17.33203125" style="195" customWidth="1"/>
    <col min="6408" max="6409" width="16.6640625" style="195" customWidth="1"/>
    <col min="6410" max="6410" width="18" style="195" customWidth="1"/>
    <col min="6411" max="6656" width="9.109375" style="195"/>
    <col min="6657" max="6657" width="3.6640625" style="195" customWidth="1"/>
    <col min="6658" max="6658" width="11.109375" style="195" customWidth="1"/>
    <col min="6659" max="6659" width="10.109375" style="195" customWidth="1"/>
    <col min="6660" max="6660" width="9.88671875" style="195" customWidth="1"/>
    <col min="6661" max="6661" width="70.33203125" style="195" customWidth="1"/>
    <col min="6662" max="6662" width="16.88671875" style="195" customWidth="1"/>
    <col min="6663" max="6663" width="17.33203125" style="195" customWidth="1"/>
    <col min="6664" max="6665" width="16.6640625" style="195" customWidth="1"/>
    <col min="6666" max="6666" width="18" style="195" customWidth="1"/>
    <col min="6667" max="6912" width="9.109375" style="195"/>
    <col min="6913" max="6913" width="3.6640625" style="195" customWidth="1"/>
    <col min="6914" max="6914" width="11.109375" style="195" customWidth="1"/>
    <col min="6915" max="6915" width="10.109375" style="195" customWidth="1"/>
    <col min="6916" max="6916" width="9.88671875" style="195" customWidth="1"/>
    <col min="6917" max="6917" width="70.33203125" style="195" customWidth="1"/>
    <col min="6918" max="6918" width="16.88671875" style="195" customWidth="1"/>
    <col min="6919" max="6919" width="17.33203125" style="195" customWidth="1"/>
    <col min="6920" max="6921" width="16.6640625" style="195" customWidth="1"/>
    <col min="6922" max="6922" width="18" style="195" customWidth="1"/>
    <col min="6923" max="7168" width="9.109375" style="195"/>
    <col min="7169" max="7169" width="3.6640625" style="195" customWidth="1"/>
    <col min="7170" max="7170" width="11.109375" style="195" customWidth="1"/>
    <col min="7171" max="7171" width="10.109375" style="195" customWidth="1"/>
    <col min="7172" max="7172" width="9.88671875" style="195" customWidth="1"/>
    <col min="7173" max="7173" width="70.33203125" style="195" customWidth="1"/>
    <col min="7174" max="7174" width="16.88671875" style="195" customWidth="1"/>
    <col min="7175" max="7175" width="17.33203125" style="195" customWidth="1"/>
    <col min="7176" max="7177" width="16.6640625" style="195" customWidth="1"/>
    <col min="7178" max="7178" width="18" style="195" customWidth="1"/>
    <col min="7179" max="7424" width="9.109375" style="195"/>
    <col min="7425" max="7425" width="3.6640625" style="195" customWidth="1"/>
    <col min="7426" max="7426" width="11.109375" style="195" customWidth="1"/>
    <col min="7427" max="7427" width="10.109375" style="195" customWidth="1"/>
    <col min="7428" max="7428" width="9.88671875" style="195" customWidth="1"/>
    <col min="7429" max="7429" width="70.33203125" style="195" customWidth="1"/>
    <col min="7430" max="7430" width="16.88671875" style="195" customWidth="1"/>
    <col min="7431" max="7431" width="17.33203125" style="195" customWidth="1"/>
    <col min="7432" max="7433" width="16.6640625" style="195" customWidth="1"/>
    <col min="7434" max="7434" width="18" style="195" customWidth="1"/>
    <col min="7435" max="7680" width="9.109375" style="195"/>
    <col min="7681" max="7681" width="3.6640625" style="195" customWidth="1"/>
    <col min="7682" max="7682" width="11.109375" style="195" customWidth="1"/>
    <col min="7683" max="7683" width="10.109375" style="195" customWidth="1"/>
    <col min="7684" max="7684" width="9.88671875" style="195" customWidth="1"/>
    <col min="7685" max="7685" width="70.33203125" style="195" customWidth="1"/>
    <col min="7686" max="7686" width="16.88671875" style="195" customWidth="1"/>
    <col min="7687" max="7687" width="17.33203125" style="195" customWidth="1"/>
    <col min="7688" max="7689" width="16.6640625" style="195" customWidth="1"/>
    <col min="7690" max="7690" width="18" style="195" customWidth="1"/>
    <col min="7691" max="7936" width="9.109375" style="195"/>
    <col min="7937" max="7937" width="3.6640625" style="195" customWidth="1"/>
    <col min="7938" max="7938" width="11.109375" style="195" customWidth="1"/>
    <col min="7939" max="7939" width="10.109375" style="195" customWidth="1"/>
    <col min="7940" max="7940" width="9.88671875" style="195" customWidth="1"/>
    <col min="7941" max="7941" width="70.33203125" style="195" customWidth="1"/>
    <col min="7942" max="7942" width="16.88671875" style="195" customWidth="1"/>
    <col min="7943" max="7943" width="17.33203125" style="195" customWidth="1"/>
    <col min="7944" max="7945" width="16.6640625" style="195" customWidth="1"/>
    <col min="7946" max="7946" width="18" style="195" customWidth="1"/>
    <col min="7947" max="8192" width="9.109375" style="195"/>
    <col min="8193" max="8193" width="3.6640625" style="195" customWidth="1"/>
    <col min="8194" max="8194" width="11.109375" style="195" customWidth="1"/>
    <col min="8195" max="8195" width="10.109375" style="195" customWidth="1"/>
    <col min="8196" max="8196" width="9.88671875" style="195" customWidth="1"/>
    <col min="8197" max="8197" width="70.33203125" style="195" customWidth="1"/>
    <col min="8198" max="8198" width="16.88671875" style="195" customWidth="1"/>
    <col min="8199" max="8199" width="17.33203125" style="195" customWidth="1"/>
    <col min="8200" max="8201" width="16.6640625" style="195" customWidth="1"/>
    <col min="8202" max="8202" width="18" style="195" customWidth="1"/>
    <col min="8203" max="8448" width="9.109375" style="195"/>
    <col min="8449" max="8449" width="3.6640625" style="195" customWidth="1"/>
    <col min="8450" max="8450" width="11.109375" style="195" customWidth="1"/>
    <col min="8451" max="8451" width="10.109375" style="195" customWidth="1"/>
    <col min="8452" max="8452" width="9.88671875" style="195" customWidth="1"/>
    <col min="8453" max="8453" width="70.33203125" style="195" customWidth="1"/>
    <col min="8454" max="8454" width="16.88671875" style="195" customWidth="1"/>
    <col min="8455" max="8455" width="17.33203125" style="195" customWidth="1"/>
    <col min="8456" max="8457" width="16.6640625" style="195" customWidth="1"/>
    <col min="8458" max="8458" width="18" style="195" customWidth="1"/>
    <col min="8459" max="8704" width="9.109375" style="195"/>
    <col min="8705" max="8705" width="3.6640625" style="195" customWidth="1"/>
    <col min="8706" max="8706" width="11.109375" style="195" customWidth="1"/>
    <col min="8707" max="8707" width="10.109375" style="195" customWidth="1"/>
    <col min="8708" max="8708" width="9.88671875" style="195" customWidth="1"/>
    <col min="8709" max="8709" width="70.33203125" style="195" customWidth="1"/>
    <col min="8710" max="8710" width="16.88671875" style="195" customWidth="1"/>
    <col min="8711" max="8711" width="17.33203125" style="195" customWidth="1"/>
    <col min="8712" max="8713" width="16.6640625" style="195" customWidth="1"/>
    <col min="8714" max="8714" width="18" style="195" customWidth="1"/>
    <col min="8715" max="8960" width="9.109375" style="195"/>
    <col min="8961" max="8961" width="3.6640625" style="195" customWidth="1"/>
    <col min="8962" max="8962" width="11.109375" style="195" customWidth="1"/>
    <col min="8963" max="8963" width="10.109375" style="195" customWidth="1"/>
    <col min="8964" max="8964" width="9.88671875" style="195" customWidth="1"/>
    <col min="8965" max="8965" width="70.33203125" style="195" customWidth="1"/>
    <col min="8966" max="8966" width="16.88671875" style="195" customWidth="1"/>
    <col min="8967" max="8967" width="17.33203125" style="195" customWidth="1"/>
    <col min="8968" max="8969" width="16.6640625" style="195" customWidth="1"/>
    <col min="8970" max="8970" width="18" style="195" customWidth="1"/>
    <col min="8971" max="9216" width="9.109375" style="195"/>
    <col min="9217" max="9217" width="3.6640625" style="195" customWidth="1"/>
    <col min="9218" max="9218" width="11.109375" style="195" customWidth="1"/>
    <col min="9219" max="9219" width="10.109375" style="195" customWidth="1"/>
    <col min="9220" max="9220" width="9.88671875" style="195" customWidth="1"/>
    <col min="9221" max="9221" width="70.33203125" style="195" customWidth="1"/>
    <col min="9222" max="9222" width="16.88671875" style="195" customWidth="1"/>
    <col min="9223" max="9223" width="17.33203125" style="195" customWidth="1"/>
    <col min="9224" max="9225" width="16.6640625" style="195" customWidth="1"/>
    <col min="9226" max="9226" width="18" style="195" customWidth="1"/>
    <col min="9227" max="9472" width="9.109375" style="195"/>
    <col min="9473" max="9473" width="3.6640625" style="195" customWidth="1"/>
    <col min="9474" max="9474" width="11.109375" style="195" customWidth="1"/>
    <col min="9475" max="9475" width="10.109375" style="195" customWidth="1"/>
    <col min="9476" max="9476" width="9.88671875" style="195" customWidth="1"/>
    <col min="9477" max="9477" width="70.33203125" style="195" customWidth="1"/>
    <col min="9478" max="9478" width="16.88671875" style="195" customWidth="1"/>
    <col min="9479" max="9479" width="17.33203125" style="195" customWidth="1"/>
    <col min="9480" max="9481" width="16.6640625" style="195" customWidth="1"/>
    <col min="9482" max="9482" width="18" style="195" customWidth="1"/>
    <col min="9483" max="9728" width="9.109375" style="195"/>
    <col min="9729" max="9729" width="3.6640625" style="195" customWidth="1"/>
    <col min="9730" max="9730" width="11.109375" style="195" customWidth="1"/>
    <col min="9731" max="9731" width="10.109375" style="195" customWidth="1"/>
    <col min="9732" max="9732" width="9.88671875" style="195" customWidth="1"/>
    <col min="9733" max="9733" width="70.33203125" style="195" customWidth="1"/>
    <col min="9734" max="9734" width="16.88671875" style="195" customWidth="1"/>
    <col min="9735" max="9735" width="17.33203125" style="195" customWidth="1"/>
    <col min="9736" max="9737" width="16.6640625" style="195" customWidth="1"/>
    <col min="9738" max="9738" width="18" style="195" customWidth="1"/>
    <col min="9739" max="9984" width="9.109375" style="195"/>
    <col min="9985" max="9985" width="3.6640625" style="195" customWidth="1"/>
    <col min="9986" max="9986" width="11.109375" style="195" customWidth="1"/>
    <col min="9987" max="9987" width="10.109375" style="195" customWidth="1"/>
    <col min="9988" max="9988" width="9.88671875" style="195" customWidth="1"/>
    <col min="9989" max="9989" width="70.33203125" style="195" customWidth="1"/>
    <col min="9990" max="9990" width="16.88671875" style="195" customWidth="1"/>
    <col min="9991" max="9991" width="17.33203125" style="195" customWidth="1"/>
    <col min="9992" max="9993" width="16.6640625" style="195" customWidth="1"/>
    <col min="9994" max="9994" width="18" style="195" customWidth="1"/>
    <col min="9995" max="10240" width="9.109375" style="195"/>
    <col min="10241" max="10241" width="3.6640625" style="195" customWidth="1"/>
    <col min="10242" max="10242" width="11.109375" style="195" customWidth="1"/>
    <col min="10243" max="10243" width="10.109375" style="195" customWidth="1"/>
    <col min="10244" max="10244" width="9.88671875" style="195" customWidth="1"/>
    <col min="10245" max="10245" width="70.33203125" style="195" customWidth="1"/>
    <col min="10246" max="10246" width="16.88671875" style="195" customWidth="1"/>
    <col min="10247" max="10247" width="17.33203125" style="195" customWidth="1"/>
    <col min="10248" max="10249" width="16.6640625" style="195" customWidth="1"/>
    <col min="10250" max="10250" width="18" style="195" customWidth="1"/>
    <col min="10251" max="10496" width="9.109375" style="195"/>
    <col min="10497" max="10497" width="3.6640625" style="195" customWidth="1"/>
    <col min="10498" max="10498" width="11.109375" style="195" customWidth="1"/>
    <col min="10499" max="10499" width="10.109375" style="195" customWidth="1"/>
    <col min="10500" max="10500" width="9.88671875" style="195" customWidth="1"/>
    <col min="10501" max="10501" width="70.33203125" style="195" customWidth="1"/>
    <col min="10502" max="10502" width="16.88671875" style="195" customWidth="1"/>
    <col min="10503" max="10503" width="17.33203125" style="195" customWidth="1"/>
    <col min="10504" max="10505" width="16.6640625" style="195" customWidth="1"/>
    <col min="10506" max="10506" width="18" style="195" customWidth="1"/>
    <col min="10507" max="10752" width="9.109375" style="195"/>
    <col min="10753" max="10753" width="3.6640625" style="195" customWidth="1"/>
    <col min="10754" max="10754" width="11.109375" style="195" customWidth="1"/>
    <col min="10755" max="10755" width="10.109375" style="195" customWidth="1"/>
    <col min="10756" max="10756" width="9.88671875" style="195" customWidth="1"/>
    <col min="10757" max="10757" width="70.33203125" style="195" customWidth="1"/>
    <col min="10758" max="10758" width="16.88671875" style="195" customWidth="1"/>
    <col min="10759" max="10759" width="17.33203125" style="195" customWidth="1"/>
    <col min="10760" max="10761" width="16.6640625" style="195" customWidth="1"/>
    <col min="10762" max="10762" width="18" style="195" customWidth="1"/>
    <col min="10763" max="11008" width="9.109375" style="195"/>
    <col min="11009" max="11009" width="3.6640625" style="195" customWidth="1"/>
    <col min="11010" max="11010" width="11.109375" style="195" customWidth="1"/>
    <col min="11011" max="11011" width="10.109375" style="195" customWidth="1"/>
    <col min="11012" max="11012" width="9.88671875" style="195" customWidth="1"/>
    <col min="11013" max="11013" width="70.33203125" style="195" customWidth="1"/>
    <col min="11014" max="11014" width="16.88671875" style="195" customWidth="1"/>
    <col min="11015" max="11015" width="17.33203125" style="195" customWidth="1"/>
    <col min="11016" max="11017" width="16.6640625" style="195" customWidth="1"/>
    <col min="11018" max="11018" width="18" style="195" customWidth="1"/>
    <col min="11019" max="11264" width="9.109375" style="195"/>
    <col min="11265" max="11265" width="3.6640625" style="195" customWidth="1"/>
    <col min="11266" max="11266" width="11.109375" style="195" customWidth="1"/>
    <col min="11267" max="11267" width="10.109375" style="195" customWidth="1"/>
    <col min="11268" max="11268" width="9.88671875" style="195" customWidth="1"/>
    <col min="11269" max="11269" width="70.33203125" style="195" customWidth="1"/>
    <col min="11270" max="11270" width="16.88671875" style="195" customWidth="1"/>
    <col min="11271" max="11271" width="17.33203125" style="195" customWidth="1"/>
    <col min="11272" max="11273" width="16.6640625" style="195" customWidth="1"/>
    <col min="11274" max="11274" width="18" style="195" customWidth="1"/>
    <col min="11275" max="11520" width="9.109375" style="195"/>
    <col min="11521" max="11521" width="3.6640625" style="195" customWidth="1"/>
    <col min="11522" max="11522" width="11.109375" style="195" customWidth="1"/>
    <col min="11523" max="11523" width="10.109375" style="195" customWidth="1"/>
    <col min="11524" max="11524" width="9.88671875" style="195" customWidth="1"/>
    <col min="11525" max="11525" width="70.33203125" style="195" customWidth="1"/>
    <col min="11526" max="11526" width="16.88671875" style="195" customWidth="1"/>
    <col min="11527" max="11527" width="17.33203125" style="195" customWidth="1"/>
    <col min="11528" max="11529" width="16.6640625" style="195" customWidth="1"/>
    <col min="11530" max="11530" width="18" style="195" customWidth="1"/>
    <col min="11531" max="11776" width="9.109375" style="195"/>
    <col min="11777" max="11777" width="3.6640625" style="195" customWidth="1"/>
    <col min="11778" max="11778" width="11.109375" style="195" customWidth="1"/>
    <col min="11779" max="11779" width="10.109375" style="195" customWidth="1"/>
    <col min="11780" max="11780" width="9.88671875" style="195" customWidth="1"/>
    <col min="11781" max="11781" width="70.33203125" style="195" customWidth="1"/>
    <col min="11782" max="11782" width="16.88671875" style="195" customWidth="1"/>
    <col min="11783" max="11783" width="17.33203125" style="195" customWidth="1"/>
    <col min="11784" max="11785" width="16.6640625" style="195" customWidth="1"/>
    <col min="11786" max="11786" width="18" style="195" customWidth="1"/>
    <col min="11787" max="12032" width="9.109375" style="195"/>
    <col min="12033" max="12033" width="3.6640625" style="195" customWidth="1"/>
    <col min="12034" max="12034" width="11.109375" style="195" customWidth="1"/>
    <col min="12035" max="12035" width="10.109375" style="195" customWidth="1"/>
    <col min="12036" max="12036" width="9.88671875" style="195" customWidth="1"/>
    <col min="12037" max="12037" width="70.33203125" style="195" customWidth="1"/>
    <col min="12038" max="12038" width="16.88671875" style="195" customWidth="1"/>
    <col min="12039" max="12039" width="17.33203125" style="195" customWidth="1"/>
    <col min="12040" max="12041" width="16.6640625" style="195" customWidth="1"/>
    <col min="12042" max="12042" width="18" style="195" customWidth="1"/>
    <col min="12043" max="12288" width="9.109375" style="195"/>
    <col min="12289" max="12289" width="3.6640625" style="195" customWidth="1"/>
    <col min="12290" max="12290" width="11.109375" style="195" customWidth="1"/>
    <col min="12291" max="12291" width="10.109375" style="195" customWidth="1"/>
    <col min="12292" max="12292" width="9.88671875" style="195" customWidth="1"/>
    <col min="12293" max="12293" width="70.33203125" style="195" customWidth="1"/>
    <col min="12294" max="12294" width="16.88671875" style="195" customWidth="1"/>
    <col min="12295" max="12295" width="17.33203125" style="195" customWidth="1"/>
    <col min="12296" max="12297" width="16.6640625" style="195" customWidth="1"/>
    <col min="12298" max="12298" width="18" style="195" customWidth="1"/>
    <col min="12299" max="12544" width="9.109375" style="195"/>
    <col min="12545" max="12545" width="3.6640625" style="195" customWidth="1"/>
    <col min="12546" max="12546" width="11.109375" style="195" customWidth="1"/>
    <col min="12547" max="12547" width="10.109375" style="195" customWidth="1"/>
    <col min="12548" max="12548" width="9.88671875" style="195" customWidth="1"/>
    <col min="12549" max="12549" width="70.33203125" style="195" customWidth="1"/>
    <col min="12550" max="12550" width="16.88671875" style="195" customWidth="1"/>
    <col min="12551" max="12551" width="17.33203125" style="195" customWidth="1"/>
    <col min="12552" max="12553" width="16.6640625" style="195" customWidth="1"/>
    <col min="12554" max="12554" width="18" style="195" customWidth="1"/>
    <col min="12555" max="12800" width="9.109375" style="195"/>
    <col min="12801" max="12801" width="3.6640625" style="195" customWidth="1"/>
    <col min="12802" max="12802" width="11.109375" style="195" customWidth="1"/>
    <col min="12803" max="12803" width="10.109375" style="195" customWidth="1"/>
    <col min="12804" max="12804" width="9.88671875" style="195" customWidth="1"/>
    <col min="12805" max="12805" width="70.33203125" style="195" customWidth="1"/>
    <col min="12806" max="12806" width="16.88671875" style="195" customWidth="1"/>
    <col min="12807" max="12807" width="17.33203125" style="195" customWidth="1"/>
    <col min="12808" max="12809" width="16.6640625" style="195" customWidth="1"/>
    <col min="12810" max="12810" width="18" style="195" customWidth="1"/>
    <col min="12811" max="13056" width="9.109375" style="195"/>
    <col min="13057" max="13057" width="3.6640625" style="195" customWidth="1"/>
    <col min="13058" max="13058" width="11.109375" style="195" customWidth="1"/>
    <col min="13059" max="13059" width="10.109375" style="195" customWidth="1"/>
    <col min="13060" max="13060" width="9.88671875" style="195" customWidth="1"/>
    <col min="13061" max="13061" width="70.33203125" style="195" customWidth="1"/>
    <col min="13062" max="13062" width="16.88671875" style="195" customWidth="1"/>
    <col min="13063" max="13063" width="17.33203125" style="195" customWidth="1"/>
    <col min="13064" max="13065" width="16.6640625" style="195" customWidth="1"/>
    <col min="13066" max="13066" width="18" style="195" customWidth="1"/>
    <col min="13067" max="13312" width="9.109375" style="195"/>
    <col min="13313" max="13313" width="3.6640625" style="195" customWidth="1"/>
    <col min="13314" max="13314" width="11.109375" style="195" customWidth="1"/>
    <col min="13315" max="13315" width="10.109375" style="195" customWidth="1"/>
    <col min="13316" max="13316" width="9.88671875" style="195" customWidth="1"/>
    <col min="13317" max="13317" width="70.33203125" style="195" customWidth="1"/>
    <col min="13318" max="13318" width="16.88671875" style="195" customWidth="1"/>
    <col min="13319" max="13319" width="17.33203125" style="195" customWidth="1"/>
    <col min="13320" max="13321" width="16.6640625" style="195" customWidth="1"/>
    <col min="13322" max="13322" width="18" style="195" customWidth="1"/>
    <col min="13323" max="13568" width="9.109375" style="195"/>
    <col min="13569" max="13569" width="3.6640625" style="195" customWidth="1"/>
    <col min="13570" max="13570" width="11.109375" style="195" customWidth="1"/>
    <col min="13571" max="13571" width="10.109375" style="195" customWidth="1"/>
    <col min="13572" max="13572" width="9.88671875" style="195" customWidth="1"/>
    <col min="13573" max="13573" width="70.33203125" style="195" customWidth="1"/>
    <col min="13574" max="13574" width="16.88671875" style="195" customWidth="1"/>
    <col min="13575" max="13575" width="17.33203125" style="195" customWidth="1"/>
    <col min="13576" max="13577" width="16.6640625" style="195" customWidth="1"/>
    <col min="13578" max="13578" width="18" style="195" customWidth="1"/>
    <col min="13579" max="13824" width="9.109375" style="195"/>
    <col min="13825" max="13825" width="3.6640625" style="195" customWidth="1"/>
    <col min="13826" max="13826" width="11.109375" style="195" customWidth="1"/>
    <col min="13827" max="13827" width="10.109375" style="195" customWidth="1"/>
    <col min="13828" max="13828" width="9.88671875" style="195" customWidth="1"/>
    <col min="13829" max="13829" width="70.33203125" style="195" customWidth="1"/>
    <col min="13830" max="13830" width="16.88671875" style="195" customWidth="1"/>
    <col min="13831" max="13831" width="17.33203125" style="195" customWidth="1"/>
    <col min="13832" max="13833" width="16.6640625" style="195" customWidth="1"/>
    <col min="13834" max="13834" width="18" style="195" customWidth="1"/>
    <col min="13835" max="14080" width="9.109375" style="195"/>
    <col min="14081" max="14081" width="3.6640625" style="195" customWidth="1"/>
    <col min="14082" max="14082" width="11.109375" style="195" customWidth="1"/>
    <col min="14083" max="14083" width="10.109375" style="195" customWidth="1"/>
    <col min="14084" max="14084" width="9.88671875" style="195" customWidth="1"/>
    <col min="14085" max="14085" width="70.33203125" style="195" customWidth="1"/>
    <col min="14086" max="14086" width="16.88671875" style="195" customWidth="1"/>
    <col min="14087" max="14087" width="17.33203125" style="195" customWidth="1"/>
    <col min="14088" max="14089" width="16.6640625" style="195" customWidth="1"/>
    <col min="14090" max="14090" width="18" style="195" customWidth="1"/>
    <col min="14091" max="14336" width="9.109375" style="195"/>
    <col min="14337" max="14337" width="3.6640625" style="195" customWidth="1"/>
    <col min="14338" max="14338" width="11.109375" style="195" customWidth="1"/>
    <col min="14339" max="14339" width="10.109375" style="195" customWidth="1"/>
    <col min="14340" max="14340" width="9.88671875" style="195" customWidth="1"/>
    <col min="14341" max="14341" width="70.33203125" style="195" customWidth="1"/>
    <col min="14342" max="14342" width="16.88671875" style="195" customWidth="1"/>
    <col min="14343" max="14343" width="17.33203125" style="195" customWidth="1"/>
    <col min="14344" max="14345" width="16.6640625" style="195" customWidth="1"/>
    <col min="14346" max="14346" width="18" style="195" customWidth="1"/>
    <col min="14347" max="14592" width="9.109375" style="195"/>
    <col min="14593" max="14593" width="3.6640625" style="195" customWidth="1"/>
    <col min="14594" max="14594" width="11.109375" style="195" customWidth="1"/>
    <col min="14595" max="14595" width="10.109375" style="195" customWidth="1"/>
    <col min="14596" max="14596" width="9.88671875" style="195" customWidth="1"/>
    <col min="14597" max="14597" width="70.33203125" style="195" customWidth="1"/>
    <col min="14598" max="14598" width="16.88671875" style="195" customWidth="1"/>
    <col min="14599" max="14599" width="17.33203125" style="195" customWidth="1"/>
    <col min="14600" max="14601" width="16.6640625" style="195" customWidth="1"/>
    <col min="14602" max="14602" width="18" style="195" customWidth="1"/>
    <col min="14603" max="14848" width="9.109375" style="195"/>
    <col min="14849" max="14849" width="3.6640625" style="195" customWidth="1"/>
    <col min="14850" max="14850" width="11.109375" style="195" customWidth="1"/>
    <col min="14851" max="14851" width="10.109375" style="195" customWidth="1"/>
    <col min="14852" max="14852" width="9.88671875" style="195" customWidth="1"/>
    <col min="14853" max="14853" width="70.33203125" style="195" customWidth="1"/>
    <col min="14854" max="14854" width="16.88671875" style="195" customWidth="1"/>
    <col min="14855" max="14855" width="17.33203125" style="195" customWidth="1"/>
    <col min="14856" max="14857" width="16.6640625" style="195" customWidth="1"/>
    <col min="14858" max="14858" width="18" style="195" customWidth="1"/>
    <col min="14859" max="15104" width="9.109375" style="195"/>
    <col min="15105" max="15105" width="3.6640625" style="195" customWidth="1"/>
    <col min="15106" max="15106" width="11.109375" style="195" customWidth="1"/>
    <col min="15107" max="15107" width="10.109375" style="195" customWidth="1"/>
    <col min="15108" max="15108" width="9.88671875" style="195" customWidth="1"/>
    <col min="15109" max="15109" width="70.33203125" style="195" customWidth="1"/>
    <col min="15110" max="15110" width="16.88671875" style="195" customWidth="1"/>
    <col min="15111" max="15111" width="17.33203125" style="195" customWidth="1"/>
    <col min="15112" max="15113" width="16.6640625" style="195" customWidth="1"/>
    <col min="15114" max="15114" width="18" style="195" customWidth="1"/>
    <col min="15115" max="15360" width="9.109375" style="195"/>
    <col min="15361" max="15361" width="3.6640625" style="195" customWidth="1"/>
    <col min="15362" max="15362" width="11.109375" style="195" customWidth="1"/>
    <col min="15363" max="15363" width="10.109375" style="195" customWidth="1"/>
    <col min="15364" max="15364" width="9.88671875" style="195" customWidth="1"/>
    <col min="15365" max="15365" width="70.33203125" style="195" customWidth="1"/>
    <col min="15366" max="15366" width="16.88671875" style="195" customWidth="1"/>
    <col min="15367" max="15367" width="17.33203125" style="195" customWidth="1"/>
    <col min="15368" max="15369" width="16.6640625" style="195" customWidth="1"/>
    <col min="15370" max="15370" width="18" style="195" customWidth="1"/>
    <col min="15371" max="15616" width="9.109375" style="195"/>
    <col min="15617" max="15617" width="3.6640625" style="195" customWidth="1"/>
    <col min="15618" max="15618" width="11.109375" style="195" customWidth="1"/>
    <col min="15619" max="15619" width="10.109375" style="195" customWidth="1"/>
    <col min="15620" max="15620" width="9.88671875" style="195" customWidth="1"/>
    <col min="15621" max="15621" width="70.33203125" style="195" customWidth="1"/>
    <col min="15622" max="15622" width="16.88671875" style="195" customWidth="1"/>
    <col min="15623" max="15623" width="17.33203125" style="195" customWidth="1"/>
    <col min="15624" max="15625" width="16.6640625" style="195" customWidth="1"/>
    <col min="15626" max="15626" width="18" style="195" customWidth="1"/>
    <col min="15627" max="15872" width="9.109375" style="195"/>
    <col min="15873" max="15873" width="3.6640625" style="195" customWidth="1"/>
    <col min="15874" max="15874" width="11.109375" style="195" customWidth="1"/>
    <col min="15875" max="15875" width="10.109375" style="195" customWidth="1"/>
    <col min="15876" max="15876" width="9.88671875" style="195" customWidth="1"/>
    <col min="15877" max="15877" width="70.33203125" style="195" customWidth="1"/>
    <col min="15878" max="15878" width="16.88671875" style="195" customWidth="1"/>
    <col min="15879" max="15879" width="17.33203125" style="195" customWidth="1"/>
    <col min="15880" max="15881" width="16.6640625" style="195" customWidth="1"/>
    <col min="15882" max="15882" width="18" style="195" customWidth="1"/>
    <col min="15883" max="16128" width="9.109375" style="195"/>
    <col min="16129" max="16129" width="3.6640625" style="195" customWidth="1"/>
    <col min="16130" max="16130" width="11.109375" style="195" customWidth="1"/>
    <col min="16131" max="16131" width="10.109375" style="195" customWidth="1"/>
    <col min="16132" max="16132" width="9.88671875" style="195" customWidth="1"/>
    <col min="16133" max="16133" width="70.33203125" style="195" customWidth="1"/>
    <col min="16134" max="16134" width="16.88671875" style="195" customWidth="1"/>
    <col min="16135" max="16135" width="17.33203125" style="195" customWidth="1"/>
    <col min="16136" max="16137" width="16.6640625" style="195" customWidth="1"/>
    <col min="16138" max="16138" width="18" style="195" customWidth="1"/>
    <col min="16139" max="16384" width="9.109375" style="195"/>
  </cols>
  <sheetData>
    <row r="1" spans="1:10" ht="27" customHeight="1">
      <c r="B1" s="196"/>
      <c r="C1" s="196"/>
      <c r="D1" s="197"/>
      <c r="E1" s="195"/>
      <c r="G1" s="199"/>
      <c r="H1" s="200" t="s">
        <v>257</v>
      </c>
      <c r="J1" s="201"/>
    </row>
    <row r="2" spans="1:10" ht="15.6">
      <c r="B2" s="196"/>
      <c r="C2" s="196"/>
      <c r="D2" s="197"/>
      <c r="E2" s="195"/>
      <c r="G2" s="199"/>
      <c r="H2" s="414" t="s">
        <v>25</v>
      </c>
      <c r="I2" s="414"/>
      <c r="J2" s="414"/>
    </row>
    <row r="3" spans="1:10" ht="15.6">
      <c r="D3" s="195"/>
      <c r="E3" s="195"/>
      <c r="F3" s="195"/>
      <c r="H3" s="415" t="s">
        <v>34</v>
      </c>
      <c r="I3" s="415"/>
      <c r="J3" s="415"/>
    </row>
    <row r="4" spans="1:10" ht="15.6">
      <c r="B4" s="197"/>
      <c r="C4" s="197"/>
      <c r="D4" s="202"/>
      <c r="E4" s="195"/>
      <c r="G4" s="203"/>
      <c r="H4" s="416" t="s">
        <v>128</v>
      </c>
      <c r="I4" s="416"/>
      <c r="J4" s="416"/>
    </row>
    <row r="5" spans="1:10" ht="15.6">
      <c r="B5" s="197"/>
      <c r="C5" s="197"/>
      <c r="D5" s="202"/>
      <c r="E5" s="195"/>
      <c r="G5" s="203"/>
      <c r="H5" s="204" t="s">
        <v>129</v>
      </c>
      <c r="I5" s="205"/>
      <c r="J5" s="205"/>
    </row>
    <row r="6" spans="1:10" ht="23.25" customHeight="1">
      <c r="A6" s="417" t="s">
        <v>258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10" ht="27" customHeight="1">
      <c r="A7" s="418" t="s">
        <v>259</v>
      </c>
      <c r="B7" s="418"/>
      <c r="C7" s="418"/>
      <c r="D7" s="418"/>
      <c r="E7" s="418"/>
      <c r="F7" s="418"/>
      <c r="G7" s="418"/>
      <c r="H7" s="418"/>
      <c r="I7" s="418"/>
      <c r="J7" s="418"/>
    </row>
    <row r="8" spans="1:10" ht="16.2" thickBot="1">
      <c r="E8" s="206"/>
      <c r="F8" s="207"/>
      <c r="G8" s="208"/>
      <c r="H8" s="208"/>
      <c r="I8" s="208"/>
      <c r="J8" s="209" t="s">
        <v>180</v>
      </c>
    </row>
    <row r="9" spans="1:10" ht="27" customHeight="1">
      <c r="A9" s="426" t="s">
        <v>260</v>
      </c>
      <c r="B9" s="419" t="s">
        <v>181</v>
      </c>
      <c r="C9" s="419" t="s">
        <v>261</v>
      </c>
      <c r="D9" s="429" t="s">
        <v>262</v>
      </c>
      <c r="E9" s="419" t="s">
        <v>263</v>
      </c>
      <c r="F9" s="429" t="s">
        <v>264</v>
      </c>
      <c r="G9" s="432" t="s">
        <v>265</v>
      </c>
      <c r="H9" s="432"/>
      <c r="I9" s="433"/>
      <c r="J9" s="434"/>
    </row>
    <row r="10" spans="1:10" ht="27" customHeight="1">
      <c r="A10" s="427"/>
      <c r="B10" s="420"/>
      <c r="C10" s="420"/>
      <c r="D10" s="430"/>
      <c r="E10" s="420"/>
      <c r="F10" s="430"/>
      <c r="G10" s="435" t="s">
        <v>266</v>
      </c>
      <c r="H10" s="436" t="s">
        <v>267</v>
      </c>
      <c r="I10" s="437"/>
      <c r="J10" s="438" t="s">
        <v>268</v>
      </c>
    </row>
    <row r="11" spans="1:10" ht="43.8" customHeight="1" thickBot="1">
      <c r="A11" s="428"/>
      <c r="B11" s="421"/>
      <c r="C11" s="421"/>
      <c r="D11" s="431"/>
      <c r="E11" s="421"/>
      <c r="F11" s="431"/>
      <c r="G11" s="421"/>
      <c r="H11" s="210" t="s">
        <v>7</v>
      </c>
      <c r="I11" s="211" t="s">
        <v>8</v>
      </c>
      <c r="J11" s="439"/>
    </row>
    <row r="12" spans="1:10" ht="17.25" customHeight="1" thickBot="1">
      <c r="A12" s="212">
        <v>1</v>
      </c>
      <c r="B12" s="213">
        <v>2</v>
      </c>
      <c r="C12" s="213">
        <v>3</v>
      </c>
      <c r="D12" s="214" t="s">
        <v>269</v>
      </c>
      <c r="E12" s="215" t="s">
        <v>270</v>
      </c>
      <c r="F12" s="214" t="s">
        <v>271</v>
      </c>
      <c r="G12" s="216">
        <v>7</v>
      </c>
      <c r="H12" s="216">
        <v>8</v>
      </c>
      <c r="I12" s="217">
        <v>9</v>
      </c>
      <c r="J12" s="218">
        <v>10</v>
      </c>
    </row>
    <row r="13" spans="1:10" s="226" customFormat="1" ht="63.6" customHeight="1">
      <c r="A13" s="422" t="s">
        <v>272</v>
      </c>
      <c r="B13" s="219"/>
      <c r="C13" s="219"/>
      <c r="D13" s="220"/>
      <c r="E13" s="335" t="s">
        <v>273</v>
      </c>
      <c r="F13" s="222" t="s">
        <v>274</v>
      </c>
      <c r="G13" s="223"/>
      <c r="H13" s="223"/>
      <c r="I13" s="224"/>
      <c r="J13" s="225"/>
    </row>
    <row r="14" spans="1:10" s="226" customFormat="1" ht="16.2">
      <c r="A14" s="425"/>
      <c r="B14" s="227" t="s">
        <v>61</v>
      </c>
      <c r="C14" s="228"/>
      <c r="D14" s="228"/>
      <c r="E14" s="229" t="s">
        <v>62</v>
      </c>
      <c r="F14" s="230"/>
      <c r="G14" s="231">
        <f>G15</f>
        <v>362900</v>
      </c>
      <c r="H14" s="231">
        <f t="shared" ref="H14:I15" si="0">H15</f>
        <v>120000</v>
      </c>
      <c r="I14" s="231">
        <f t="shared" si="0"/>
        <v>120000</v>
      </c>
      <c r="J14" s="231">
        <f>J15</f>
        <v>482900</v>
      </c>
    </row>
    <row r="15" spans="1:10" s="226" customFormat="1" ht="16.2">
      <c r="A15" s="425"/>
      <c r="B15" s="232" t="s">
        <v>63</v>
      </c>
      <c r="C15" s="233"/>
      <c r="D15" s="234"/>
      <c r="E15" s="235" t="s">
        <v>62</v>
      </c>
      <c r="F15" s="230"/>
      <c r="G15" s="236">
        <f>G16</f>
        <v>362900</v>
      </c>
      <c r="H15" s="236">
        <f t="shared" si="0"/>
        <v>120000</v>
      </c>
      <c r="I15" s="236">
        <f t="shared" si="0"/>
        <v>120000</v>
      </c>
      <c r="J15" s="236">
        <f>J16</f>
        <v>482900</v>
      </c>
    </row>
    <row r="16" spans="1:10" ht="15.6">
      <c r="A16" s="423"/>
      <c r="B16" s="237" t="s">
        <v>190</v>
      </c>
      <c r="C16" s="238"/>
      <c r="D16" s="239"/>
      <c r="E16" s="240" t="s">
        <v>275</v>
      </c>
      <c r="F16" s="241"/>
      <c r="G16" s="242">
        <f>G17</f>
        <v>362900</v>
      </c>
      <c r="H16" s="242">
        <f>H17</f>
        <v>120000</v>
      </c>
      <c r="I16" s="242">
        <f>I17</f>
        <v>120000</v>
      </c>
      <c r="J16" s="243">
        <f>G16+H16</f>
        <v>482900</v>
      </c>
    </row>
    <row r="17" spans="1:10" s="251" customFormat="1" ht="16.2" thickBot="1">
      <c r="A17" s="423"/>
      <c r="B17" s="244" t="s">
        <v>68</v>
      </c>
      <c r="C17" s="244" t="s">
        <v>69</v>
      </c>
      <c r="D17" s="245" t="s">
        <v>70</v>
      </c>
      <c r="E17" s="246" t="s">
        <v>71</v>
      </c>
      <c r="F17" s="247"/>
      <c r="G17" s="248">
        <v>362900</v>
      </c>
      <c r="H17" s="248">
        <v>120000</v>
      </c>
      <c r="I17" s="249">
        <v>120000</v>
      </c>
      <c r="J17" s="250">
        <f>G17+H17</f>
        <v>482900</v>
      </c>
    </row>
    <row r="18" spans="1:10" s="226" customFormat="1" ht="16.8" thickBot="1">
      <c r="A18" s="252"/>
      <c r="B18" s="253"/>
      <c r="C18" s="253"/>
      <c r="D18" s="254"/>
      <c r="E18" s="334" t="s">
        <v>276</v>
      </c>
      <c r="F18" s="256"/>
      <c r="G18" s="257">
        <f>G14</f>
        <v>362900</v>
      </c>
      <c r="H18" s="257">
        <f>H14</f>
        <v>120000</v>
      </c>
      <c r="I18" s="257">
        <f>I14</f>
        <v>120000</v>
      </c>
      <c r="J18" s="257">
        <f>J14</f>
        <v>482900</v>
      </c>
    </row>
    <row r="19" spans="1:10" s="226" customFormat="1" ht="32.4">
      <c r="A19" s="258" t="s">
        <v>277</v>
      </c>
      <c r="B19" s="219"/>
      <c r="C19" s="219"/>
      <c r="D19" s="220"/>
      <c r="E19" s="221" t="s">
        <v>278</v>
      </c>
      <c r="F19" s="222" t="s">
        <v>279</v>
      </c>
      <c r="G19" s="223"/>
      <c r="H19" s="223"/>
      <c r="I19" s="224"/>
      <c r="J19" s="225"/>
    </row>
    <row r="20" spans="1:10" s="226" customFormat="1" ht="16.2">
      <c r="A20" s="259"/>
      <c r="B20" s="227" t="s">
        <v>61</v>
      </c>
      <c r="C20" s="228"/>
      <c r="D20" s="228"/>
      <c r="E20" s="229" t="s">
        <v>62</v>
      </c>
      <c r="F20" s="247"/>
      <c r="G20" s="231">
        <f>G21</f>
        <v>135500</v>
      </c>
      <c r="H20" s="231">
        <f t="shared" ref="H20:I21" si="1">H21</f>
        <v>0</v>
      </c>
      <c r="I20" s="231">
        <f t="shared" si="1"/>
        <v>0</v>
      </c>
      <c r="J20" s="231">
        <f>G20+H20</f>
        <v>135500</v>
      </c>
    </row>
    <row r="21" spans="1:10" s="226" customFormat="1" ht="16.2">
      <c r="A21" s="259"/>
      <c r="B21" s="232" t="s">
        <v>63</v>
      </c>
      <c r="C21" s="233"/>
      <c r="D21" s="234"/>
      <c r="E21" s="235" t="s">
        <v>62</v>
      </c>
      <c r="F21" s="247"/>
      <c r="G21" s="236">
        <f>G22</f>
        <v>135500</v>
      </c>
      <c r="H21" s="236">
        <f t="shared" si="1"/>
        <v>0</v>
      </c>
      <c r="I21" s="236">
        <f t="shared" si="1"/>
        <v>0</v>
      </c>
      <c r="J21" s="236">
        <f>G21+H21</f>
        <v>135500</v>
      </c>
    </row>
    <row r="22" spans="1:10" s="226" customFormat="1" ht="18" customHeight="1">
      <c r="A22" s="260"/>
      <c r="B22" s="237" t="s">
        <v>280</v>
      </c>
      <c r="C22" s="238"/>
      <c r="D22" s="239"/>
      <c r="E22" s="240" t="s">
        <v>281</v>
      </c>
      <c r="F22" s="261"/>
      <c r="G22" s="262">
        <f>SUM(G23:G24)</f>
        <v>135500</v>
      </c>
      <c r="H22" s="262">
        <f>H24</f>
        <v>0</v>
      </c>
      <c r="I22" s="262">
        <f>I24</f>
        <v>0</v>
      </c>
      <c r="J22" s="242">
        <f>G22+H22</f>
        <v>135500</v>
      </c>
    </row>
    <row r="23" spans="1:10" s="251" customFormat="1" ht="35.4" customHeight="1">
      <c r="A23" s="263"/>
      <c r="B23" s="244" t="s">
        <v>76</v>
      </c>
      <c r="C23" s="244" t="s">
        <v>77</v>
      </c>
      <c r="D23" s="245" t="s">
        <v>78</v>
      </c>
      <c r="E23" s="246" t="s">
        <v>79</v>
      </c>
      <c r="F23" s="261"/>
      <c r="G23" s="264">
        <v>30500</v>
      </c>
      <c r="H23" s="264"/>
      <c r="I23" s="265"/>
      <c r="J23" s="248">
        <f>G23+H23</f>
        <v>30500</v>
      </c>
    </row>
    <row r="24" spans="1:10" s="251" customFormat="1" ht="63" customHeight="1" thickBot="1">
      <c r="A24" s="263"/>
      <c r="B24" s="244" t="s">
        <v>282</v>
      </c>
      <c r="C24" s="244">
        <v>3140</v>
      </c>
      <c r="D24" s="245" t="s">
        <v>78</v>
      </c>
      <c r="E24" s="246" t="s">
        <v>283</v>
      </c>
      <c r="F24" s="261"/>
      <c r="G24" s="264">
        <v>105000</v>
      </c>
      <c r="H24" s="264"/>
      <c r="I24" s="265"/>
      <c r="J24" s="248">
        <f>G24+H24</f>
        <v>105000</v>
      </c>
    </row>
    <row r="25" spans="1:10" s="226" customFormat="1" ht="16.8" thickBot="1">
      <c r="A25" s="266"/>
      <c r="B25" s="267"/>
      <c r="C25" s="267"/>
      <c r="D25" s="268"/>
      <c r="E25" s="334" t="s">
        <v>276</v>
      </c>
      <c r="F25" s="269"/>
      <c r="G25" s="257">
        <f>G20</f>
        <v>135500</v>
      </c>
      <c r="H25" s="257">
        <f>H20</f>
        <v>0</v>
      </c>
      <c r="I25" s="257">
        <f>I20</f>
        <v>0</v>
      </c>
      <c r="J25" s="257">
        <f>J20</f>
        <v>135500</v>
      </c>
    </row>
    <row r="26" spans="1:10" s="273" customFormat="1" ht="96" customHeight="1">
      <c r="A26" s="258" t="s">
        <v>284</v>
      </c>
      <c r="B26" s="270"/>
      <c r="C26" s="270"/>
      <c r="D26" s="271"/>
      <c r="E26" s="272" t="s">
        <v>285</v>
      </c>
      <c r="F26" s="222" t="s">
        <v>286</v>
      </c>
      <c r="G26" s="223"/>
      <c r="H26" s="223"/>
      <c r="I26" s="224"/>
      <c r="J26" s="225"/>
    </row>
    <row r="27" spans="1:10" s="273" customFormat="1" ht="16.2">
      <c r="A27" s="260"/>
      <c r="B27" s="274" t="s">
        <v>61</v>
      </c>
      <c r="C27" s="228"/>
      <c r="D27" s="228"/>
      <c r="E27" s="229" t="s">
        <v>62</v>
      </c>
      <c r="F27" s="247"/>
      <c r="G27" s="231">
        <f>G28</f>
        <v>24000</v>
      </c>
      <c r="H27" s="231">
        <f t="shared" ref="H27:I29" si="2">H28</f>
        <v>0</v>
      </c>
      <c r="I27" s="231">
        <f t="shared" si="2"/>
        <v>0</v>
      </c>
      <c r="J27" s="275">
        <f>G27+H27</f>
        <v>24000</v>
      </c>
    </row>
    <row r="28" spans="1:10" s="273" customFormat="1" ht="16.2">
      <c r="A28" s="276"/>
      <c r="B28" s="277" t="s">
        <v>63</v>
      </c>
      <c r="C28" s="233"/>
      <c r="D28" s="234"/>
      <c r="E28" s="235" t="s">
        <v>62</v>
      </c>
      <c r="F28" s="247"/>
      <c r="G28" s="236">
        <f>G29</f>
        <v>24000</v>
      </c>
      <c r="H28" s="236">
        <f t="shared" si="2"/>
        <v>0</v>
      </c>
      <c r="I28" s="236">
        <f t="shared" si="2"/>
        <v>0</v>
      </c>
      <c r="J28" s="278">
        <f>G28+H28</f>
        <v>24000</v>
      </c>
    </row>
    <row r="29" spans="1:10" s="280" customFormat="1" ht="15.6">
      <c r="A29" s="279"/>
      <c r="B29" s="237" t="s">
        <v>280</v>
      </c>
      <c r="C29" s="238"/>
      <c r="D29" s="239"/>
      <c r="E29" s="240" t="s">
        <v>281</v>
      </c>
      <c r="F29" s="241"/>
      <c r="G29" s="242">
        <f>G30</f>
        <v>24000</v>
      </c>
      <c r="H29" s="242">
        <f t="shared" si="2"/>
        <v>0</v>
      </c>
      <c r="I29" s="242">
        <f t="shared" si="2"/>
        <v>0</v>
      </c>
      <c r="J29" s="243">
        <f>G29+H29</f>
        <v>24000</v>
      </c>
    </row>
    <row r="30" spans="1:10" s="282" customFormat="1" ht="31.8" customHeight="1" thickBot="1">
      <c r="A30" s="263"/>
      <c r="B30" s="244" t="s">
        <v>287</v>
      </c>
      <c r="C30" s="244" t="s">
        <v>288</v>
      </c>
      <c r="D30" s="245" t="s">
        <v>115</v>
      </c>
      <c r="E30" s="246" t="s">
        <v>289</v>
      </c>
      <c r="F30" s="247"/>
      <c r="G30" s="248">
        <v>24000</v>
      </c>
      <c r="H30" s="248"/>
      <c r="I30" s="281"/>
      <c r="J30" s="250">
        <f>G30+H30</f>
        <v>24000</v>
      </c>
    </row>
    <row r="31" spans="1:10" s="273" customFormat="1" ht="16.8" thickBot="1">
      <c r="A31" s="283"/>
      <c r="B31" s="253"/>
      <c r="C31" s="253"/>
      <c r="D31" s="284"/>
      <c r="E31" s="334" t="s">
        <v>276</v>
      </c>
      <c r="F31" s="269"/>
      <c r="G31" s="257">
        <f>G27</f>
        <v>24000</v>
      </c>
      <c r="H31" s="257">
        <f>H27</f>
        <v>0</v>
      </c>
      <c r="I31" s="257">
        <f>I27</f>
        <v>0</v>
      </c>
      <c r="J31" s="257">
        <f>J27</f>
        <v>24000</v>
      </c>
    </row>
    <row r="32" spans="1:10" s="226" customFormat="1" ht="96" customHeight="1">
      <c r="A32" s="258" t="s">
        <v>290</v>
      </c>
      <c r="B32" s="219"/>
      <c r="C32" s="219"/>
      <c r="D32" s="220"/>
      <c r="E32" s="221" t="s">
        <v>291</v>
      </c>
      <c r="F32" s="222" t="s">
        <v>292</v>
      </c>
      <c r="G32" s="223"/>
      <c r="H32" s="223"/>
      <c r="I32" s="224"/>
      <c r="J32" s="225"/>
    </row>
    <row r="33" spans="1:10" s="273" customFormat="1" ht="16.2">
      <c r="A33" s="260"/>
      <c r="B33" s="274" t="s">
        <v>61</v>
      </c>
      <c r="C33" s="228"/>
      <c r="D33" s="228"/>
      <c r="E33" s="229" t="s">
        <v>62</v>
      </c>
      <c r="F33" s="247"/>
      <c r="G33" s="231">
        <f t="shared" ref="G33:I35" si="3">G34</f>
        <v>333200</v>
      </c>
      <c r="H33" s="231">
        <f t="shared" si="3"/>
        <v>0</v>
      </c>
      <c r="I33" s="231">
        <f t="shared" si="3"/>
        <v>0</v>
      </c>
      <c r="J33" s="275">
        <f>G33+H33</f>
        <v>333200</v>
      </c>
    </row>
    <row r="34" spans="1:10" s="273" customFormat="1" ht="16.2">
      <c r="A34" s="276"/>
      <c r="B34" s="277" t="s">
        <v>63</v>
      </c>
      <c r="C34" s="233"/>
      <c r="D34" s="234"/>
      <c r="E34" s="235" t="s">
        <v>62</v>
      </c>
      <c r="F34" s="247"/>
      <c r="G34" s="236">
        <f t="shared" si="3"/>
        <v>333200</v>
      </c>
      <c r="H34" s="236">
        <f t="shared" si="3"/>
        <v>0</v>
      </c>
      <c r="I34" s="236">
        <f t="shared" si="3"/>
        <v>0</v>
      </c>
      <c r="J34" s="278">
        <f>G34+H34</f>
        <v>333200</v>
      </c>
    </row>
    <row r="35" spans="1:10" s="280" customFormat="1" ht="15.6">
      <c r="A35" s="279"/>
      <c r="B35" s="237" t="s">
        <v>280</v>
      </c>
      <c r="C35" s="238"/>
      <c r="D35" s="239"/>
      <c r="E35" s="240" t="s">
        <v>281</v>
      </c>
      <c r="F35" s="241"/>
      <c r="G35" s="242">
        <f t="shared" si="3"/>
        <v>333200</v>
      </c>
      <c r="H35" s="242">
        <f t="shared" si="3"/>
        <v>0</v>
      </c>
      <c r="I35" s="242">
        <f t="shared" si="3"/>
        <v>0</v>
      </c>
      <c r="J35" s="243">
        <f>G35+H35</f>
        <v>333200</v>
      </c>
    </row>
    <row r="36" spans="1:10" s="282" customFormat="1" ht="31.8" customHeight="1" thickBot="1">
      <c r="A36" s="263"/>
      <c r="B36" s="244" t="s">
        <v>287</v>
      </c>
      <c r="C36" s="244" t="s">
        <v>288</v>
      </c>
      <c r="D36" s="245" t="s">
        <v>115</v>
      </c>
      <c r="E36" s="246" t="s">
        <v>289</v>
      </c>
      <c r="F36" s="247"/>
      <c r="G36" s="248">
        <v>333200</v>
      </c>
      <c r="H36" s="248"/>
      <c r="I36" s="281"/>
      <c r="J36" s="250">
        <f>G36+H36</f>
        <v>333200</v>
      </c>
    </row>
    <row r="37" spans="1:10" s="226" customFormat="1" ht="16.8" thickBot="1">
      <c r="A37" s="252"/>
      <c r="B37" s="285"/>
      <c r="C37" s="285"/>
      <c r="D37" s="254"/>
      <c r="E37" s="334" t="s">
        <v>276</v>
      </c>
      <c r="F37" s="256"/>
      <c r="G37" s="257">
        <f>G33</f>
        <v>333200</v>
      </c>
      <c r="H37" s="257">
        <f>H33</f>
        <v>0</v>
      </c>
      <c r="I37" s="257">
        <f>I33</f>
        <v>0</v>
      </c>
      <c r="J37" s="257">
        <f>J33</f>
        <v>333200</v>
      </c>
    </row>
    <row r="38" spans="1:10" s="273" customFormat="1" ht="93.6">
      <c r="A38" s="286" t="s">
        <v>293</v>
      </c>
      <c r="B38" s="270"/>
      <c r="C38" s="270"/>
      <c r="D38" s="271"/>
      <c r="E38" s="221" t="s">
        <v>294</v>
      </c>
      <c r="F38" s="222" t="s">
        <v>295</v>
      </c>
      <c r="G38" s="223"/>
      <c r="H38" s="223"/>
      <c r="I38" s="224"/>
      <c r="J38" s="225"/>
    </row>
    <row r="39" spans="1:10" s="273" customFormat="1" ht="16.2">
      <c r="A39" s="260"/>
      <c r="B39" s="274" t="s">
        <v>61</v>
      </c>
      <c r="C39" s="228"/>
      <c r="D39" s="228"/>
      <c r="E39" s="229" t="s">
        <v>62</v>
      </c>
      <c r="F39" s="247"/>
      <c r="G39" s="231">
        <f t="shared" ref="G39:I41" si="4">G40</f>
        <v>122300</v>
      </c>
      <c r="H39" s="231">
        <f t="shared" si="4"/>
        <v>0</v>
      </c>
      <c r="I39" s="231">
        <f t="shared" si="4"/>
        <v>0</v>
      </c>
      <c r="J39" s="275">
        <f>G39+H39</f>
        <v>122300</v>
      </c>
    </row>
    <row r="40" spans="1:10" s="273" customFormat="1" ht="16.2">
      <c r="A40" s="276"/>
      <c r="B40" s="277" t="s">
        <v>63</v>
      </c>
      <c r="C40" s="233"/>
      <c r="D40" s="234"/>
      <c r="E40" s="235" t="s">
        <v>62</v>
      </c>
      <c r="F40" s="247"/>
      <c r="G40" s="236">
        <f t="shared" si="4"/>
        <v>122300</v>
      </c>
      <c r="H40" s="236">
        <f t="shared" si="4"/>
        <v>0</v>
      </c>
      <c r="I40" s="236">
        <f t="shared" si="4"/>
        <v>0</v>
      </c>
      <c r="J40" s="278">
        <f>G40+H40</f>
        <v>122300</v>
      </c>
    </row>
    <row r="41" spans="1:10" s="280" customFormat="1" ht="15.6">
      <c r="A41" s="279"/>
      <c r="B41" s="237" t="s">
        <v>280</v>
      </c>
      <c r="C41" s="238"/>
      <c r="D41" s="239"/>
      <c r="E41" s="240" t="s">
        <v>281</v>
      </c>
      <c r="F41" s="241"/>
      <c r="G41" s="242">
        <f t="shared" si="4"/>
        <v>122300</v>
      </c>
      <c r="H41" s="242">
        <f t="shared" si="4"/>
        <v>0</v>
      </c>
      <c r="I41" s="242">
        <f t="shared" si="4"/>
        <v>0</v>
      </c>
      <c r="J41" s="243">
        <f>G41+H41</f>
        <v>122300</v>
      </c>
    </row>
    <row r="42" spans="1:10" s="282" customFormat="1" ht="33" customHeight="1" thickBot="1">
      <c r="A42" s="263"/>
      <c r="B42" s="244" t="s">
        <v>287</v>
      </c>
      <c r="C42" s="244" t="s">
        <v>288</v>
      </c>
      <c r="D42" s="245" t="s">
        <v>115</v>
      </c>
      <c r="E42" s="246" t="s">
        <v>289</v>
      </c>
      <c r="F42" s="247"/>
      <c r="G42" s="248">
        <v>122300</v>
      </c>
      <c r="H42" s="248"/>
      <c r="I42" s="281"/>
      <c r="J42" s="250">
        <f>G42+H42</f>
        <v>122300</v>
      </c>
    </row>
    <row r="43" spans="1:10" s="273" customFormat="1" ht="16.8" thickBot="1">
      <c r="A43" s="283"/>
      <c r="B43" s="285"/>
      <c r="C43" s="285"/>
      <c r="D43" s="284"/>
      <c r="E43" s="334" t="s">
        <v>276</v>
      </c>
      <c r="F43" s="269"/>
      <c r="G43" s="257">
        <f>G39</f>
        <v>122300</v>
      </c>
      <c r="H43" s="257">
        <f>H39</f>
        <v>0</v>
      </c>
      <c r="I43" s="257">
        <f>I39</f>
        <v>0</v>
      </c>
      <c r="J43" s="257">
        <f>J39</f>
        <v>122300</v>
      </c>
    </row>
    <row r="44" spans="1:10" s="273" customFormat="1" ht="102.6" customHeight="1">
      <c r="A44" s="287" t="s">
        <v>296</v>
      </c>
      <c r="B44" s="288"/>
      <c r="C44" s="288"/>
      <c r="D44" s="289"/>
      <c r="E44" s="290" t="s">
        <v>297</v>
      </c>
      <c r="F44" s="247" t="s">
        <v>298</v>
      </c>
      <c r="G44" s="236"/>
      <c r="H44" s="236"/>
      <c r="I44" s="291"/>
      <c r="J44" s="278"/>
    </row>
    <row r="45" spans="1:10" s="273" customFormat="1" ht="16.2">
      <c r="A45" s="259"/>
      <c r="B45" s="227" t="s">
        <v>61</v>
      </c>
      <c r="C45" s="292"/>
      <c r="D45" s="228"/>
      <c r="E45" s="229" t="s">
        <v>62</v>
      </c>
      <c r="F45" s="247"/>
      <c r="G45" s="231">
        <f t="shared" ref="G45:I47" si="5">G46</f>
        <v>61800</v>
      </c>
      <c r="H45" s="231">
        <f t="shared" si="5"/>
        <v>70000</v>
      </c>
      <c r="I45" s="231">
        <f t="shared" si="5"/>
        <v>70000</v>
      </c>
      <c r="J45" s="275">
        <f>G45+H45</f>
        <v>131800</v>
      </c>
    </row>
    <row r="46" spans="1:10" s="273" customFormat="1" ht="16.2">
      <c r="A46" s="276"/>
      <c r="B46" s="277" t="s">
        <v>63</v>
      </c>
      <c r="C46" s="233"/>
      <c r="D46" s="234"/>
      <c r="E46" s="235" t="s">
        <v>62</v>
      </c>
      <c r="F46" s="247"/>
      <c r="G46" s="236">
        <f t="shared" si="5"/>
        <v>61800</v>
      </c>
      <c r="H46" s="236">
        <f t="shared" si="5"/>
        <v>70000</v>
      </c>
      <c r="I46" s="236">
        <f t="shared" si="5"/>
        <v>70000</v>
      </c>
      <c r="J46" s="278">
        <f>G46+H46</f>
        <v>131800</v>
      </c>
    </row>
    <row r="47" spans="1:10" s="280" customFormat="1" ht="15.6">
      <c r="A47" s="279"/>
      <c r="B47" s="237" t="s">
        <v>200</v>
      </c>
      <c r="C47" s="238"/>
      <c r="D47" s="239"/>
      <c r="E47" s="240" t="s">
        <v>201</v>
      </c>
      <c r="F47" s="241"/>
      <c r="G47" s="242">
        <f t="shared" si="5"/>
        <v>61800</v>
      </c>
      <c r="H47" s="242">
        <f t="shared" si="5"/>
        <v>70000</v>
      </c>
      <c r="I47" s="242">
        <f t="shared" si="5"/>
        <v>70000</v>
      </c>
      <c r="J47" s="243">
        <f>G47+H47</f>
        <v>131800</v>
      </c>
    </row>
    <row r="48" spans="1:10" s="282" customFormat="1" ht="31.8" thickBot="1">
      <c r="A48" s="263"/>
      <c r="B48" s="244" t="s">
        <v>88</v>
      </c>
      <c r="C48" s="244" t="s">
        <v>89</v>
      </c>
      <c r="D48" s="245" t="s">
        <v>90</v>
      </c>
      <c r="E48" s="246" t="s">
        <v>91</v>
      </c>
      <c r="F48" s="247"/>
      <c r="G48" s="248">
        <v>61800</v>
      </c>
      <c r="H48" s="248">
        <v>70000</v>
      </c>
      <c r="I48" s="281">
        <v>70000</v>
      </c>
      <c r="J48" s="250">
        <f>G48+H48</f>
        <v>131800</v>
      </c>
    </row>
    <row r="49" spans="1:10" s="273" customFormat="1" ht="16.8" thickBot="1">
      <c r="A49" s="293"/>
      <c r="B49" s="294"/>
      <c r="C49" s="294"/>
      <c r="D49" s="284"/>
      <c r="E49" s="334" t="s">
        <v>276</v>
      </c>
      <c r="F49" s="269"/>
      <c r="G49" s="257">
        <f>G45</f>
        <v>61800</v>
      </c>
      <c r="H49" s="257">
        <f>H45</f>
        <v>70000</v>
      </c>
      <c r="I49" s="257">
        <f>I45</f>
        <v>70000</v>
      </c>
      <c r="J49" s="257">
        <f>J45</f>
        <v>131800</v>
      </c>
    </row>
    <row r="50" spans="1:10" s="273" customFormat="1" ht="82.8" customHeight="1">
      <c r="A50" s="422" t="s">
        <v>299</v>
      </c>
      <c r="B50" s="219"/>
      <c r="C50" s="295"/>
      <c r="D50" s="296"/>
      <c r="E50" s="290" t="s">
        <v>300</v>
      </c>
      <c r="F50" s="222" t="s">
        <v>301</v>
      </c>
      <c r="G50" s="236"/>
      <c r="H50" s="236"/>
      <c r="I50" s="291"/>
      <c r="J50" s="278"/>
    </row>
    <row r="51" spans="1:10" s="273" customFormat="1" ht="20.25" customHeight="1">
      <c r="A51" s="423"/>
      <c r="B51" s="297" t="s">
        <v>61</v>
      </c>
      <c r="C51" s="292"/>
      <c r="D51" s="228"/>
      <c r="E51" s="229" t="s">
        <v>62</v>
      </c>
      <c r="F51" s="247"/>
      <c r="G51" s="231">
        <f t="shared" ref="G51:I53" si="6">G52</f>
        <v>75000</v>
      </c>
      <c r="H51" s="231">
        <f t="shared" si="6"/>
        <v>0</v>
      </c>
      <c r="I51" s="231">
        <f t="shared" si="6"/>
        <v>0</v>
      </c>
      <c r="J51" s="275">
        <f>G51+H51</f>
        <v>75000</v>
      </c>
    </row>
    <row r="52" spans="1:10" s="273" customFormat="1" ht="20.25" customHeight="1">
      <c r="A52" s="423"/>
      <c r="B52" s="298" t="s">
        <v>63</v>
      </c>
      <c r="C52" s="233"/>
      <c r="D52" s="234"/>
      <c r="E52" s="299" t="s">
        <v>62</v>
      </c>
      <c r="F52" s="247"/>
      <c r="G52" s="236">
        <f t="shared" si="6"/>
        <v>75000</v>
      </c>
      <c r="H52" s="236">
        <f t="shared" si="6"/>
        <v>0</v>
      </c>
      <c r="I52" s="236">
        <f t="shared" si="6"/>
        <v>0</v>
      </c>
      <c r="J52" s="278">
        <f>G52+H52</f>
        <v>75000</v>
      </c>
    </row>
    <row r="53" spans="1:10" s="273" customFormat="1" ht="20.25" customHeight="1">
      <c r="A53" s="423"/>
      <c r="B53" s="237" t="s">
        <v>205</v>
      </c>
      <c r="C53" s="237"/>
      <c r="D53" s="300"/>
      <c r="E53" s="240" t="s">
        <v>206</v>
      </c>
      <c r="F53" s="241"/>
      <c r="G53" s="242">
        <f t="shared" si="6"/>
        <v>75000</v>
      </c>
      <c r="H53" s="242">
        <f t="shared" si="6"/>
        <v>0</v>
      </c>
      <c r="I53" s="242">
        <f t="shared" si="6"/>
        <v>0</v>
      </c>
      <c r="J53" s="243">
        <f>G53+H53</f>
        <v>75000</v>
      </c>
    </row>
    <row r="54" spans="1:10" s="273" customFormat="1" ht="20.25" customHeight="1" thickBot="1">
      <c r="A54" s="423"/>
      <c r="B54" s="301" t="s">
        <v>302</v>
      </c>
      <c r="C54" s="244">
        <v>7130</v>
      </c>
      <c r="D54" s="302" t="s">
        <v>303</v>
      </c>
      <c r="E54" s="303" t="s">
        <v>304</v>
      </c>
      <c r="F54" s="247"/>
      <c r="G54" s="248">
        <v>75000</v>
      </c>
      <c r="H54" s="248"/>
      <c r="I54" s="281"/>
      <c r="J54" s="250">
        <f>G54+H54</f>
        <v>75000</v>
      </c>
    </row>
    <row r="55" spans="1:10" s="273" customFormat="1" ht="16.8" thickBot="1">
      <c r="A55" s="293"/>
      <c r="B55" s="294"/>
      <c r="C55" s="294"/>
      <c r="D55" s="284"/>
      <c r="E55" s="334" t="s">
        <v>276</v>
      </c>
      <c r="F55" s="269"/>
      <c r="G55" s="257">
        <f>G51</f>
        <v>75000</v>
      </c>
      <c r="H55" s="257">
        <f>H51</f>
        <v>0</v>
      </c>
      <c r="I55" s="257">
        <f>I51</f>
        <v>0</v>
      </c>
      <c r="J55" s="257">
        <f>J51</f>
        <v>75000</v>
      </c>
    </row>
    <row r="56" spans="1:10" s="226" customFormat="1" ht="48.6" customHeight="1">
      <c r="A56" s="422" t="s">
        <v>305</v>
      </c>
      <c r="B56" s="219"/>
      <c r="C56" s="295"/>
      <c r="D56" s="296"/>
      <c r="E56" s="290" t="s">
        <v>306</v>
      </c>
      <c r="F56" s="222" t="s">
        <v>279</v>
      </c>
      <c r="G56" s="236"/>
      <c r="H56" s="236"/>
      <c r="I56" s="291"/>
      <c r="J56" s="278"/>
    </row>
    <row r="57" spans="1:10" s="273" customFormat="1" ht="16.2">
      <c r="A57" s="423"/>
      <c r="B57" s="297" t="s">
        <v>61</v>
      </c>
      <c r="C57" s="292"/>
      <c r="D57" s="228"/>
      <c r="E57" s="229" t="s">
        <v>62</v>
      </c>
      <c r="F57" s="247"/>
      <c r="G57" s="231">
        <f t="shared" ref="G57:I59" si="7">G58</f>
        <v>0</v>
      </c>
      <c r="H57" s="231">
        <f t="shared" si="7"/>
        <v>97908.040000000008</v>
      </c>
      <c r="I57" s="231">
        <f t="shared" si="7"/>
        <v>0</v>
      </c>
      <c r="J57" s="275">
        <f>G57+H57</f>
        <v>97908.040000000008</v>
      </c>
    </row>
    <row r="58" spans="1:10" s="273" customFormat="1" ht="16.2">
      <c r="A58" s="423"/>
      <c r="B58" s="298" t="s">
        <v>63</v>
      </c>
      <c r="C58" s="233"/>
      <c r="D58" s="234"/>
      <c r="E58" s="299" t="s">
        <v>62</v>
      </c>
      <c r="F58" s="247"/>
      <c r="G58" s="236">
        <f t="shared" si="7"/>
        <v>0</v>
      </c>
      <c r="H58" s="236">
        <f t="shared" si="7"/>
        <v>97908.040000000008</v>
      </c>
      <c r="I58" s="236">
        <f t="shared" si="7"/>
        <v>0</v>
      </c>
      <c r="J58" s="278">
        <f>G58+H58</f>
        <v>97908.040000000008</v>
      </c>
    </row>
    <row r="59" spans="1:10" s="280" customFormat="1" ht="15.6">
      <c r="A59" s="423"/>
      <c r="B59" s="237" t="s">
        <v>307</v>
      </c>
      <c r="C59" s="238"/>
      <c r="D59" s="239"/>
      <c r="E59" s="240" t="s">
        <v>308</v>
      </c>
      <c r="F59" s="241"/>
      <c r="G59" s="242">
        <f t="shared" si="7"/>
        <v>0</v>
      </c>
      <c r="H59" s="242">
        <f t="shared" si="7"/>
        <v>97908.040000000008</v>
      </c>
      <c r="I59" s="242">
        <f t="shared" si="7"/>
        <v>0</v>
      </c>
      <c r="J59" s="243">
        <f>G59+H59</f>
        <v>97908.040000000008</v>
      </c>
    </row>
    <row r="60" spans="1:10" s="282" customFormat="1" ht="16.2" thickBot="1">
      <c r="A60" s="423"/>
      <c r="B60" s="244" t="s">
        <v>309</v>
      </c>
      <c r="C60" s="244" t="s">
        <v>310</v>
      </c>
      <c r="D60" s="245" t="s">
        <v>311</v>
      </c>
      <c r="E60" s="246" t="s">
        <v>312</v>
      </c>
      <c r="F60" s="247"/>
      <c r="G60" s="248"/>
      <c r="H60" s="248">
        <f>60000+37908.04</f>
        <v>97908.040000000008</v>
      </c>
      <c r="I60" s="281"/>
      <c r="J60" s="250">
        <f>G60+H60</f>
        <v>97908.040000000008</v>
      </c>
    </row>
    <row r="61" spans="1:10" s="226" customFormat="1" ht="16.8" thickBot="1">
      <c r="A61" s="252"/>
      <c r="B61" s="253"/>
      <c r="C61" s="253"/>
      <c r="D61" s="254"/>
      <c r="E61" s="334" t="s">
        <v>276</v>
      </c>
      <c r="F61" s="256"/>
      <c r="G61" s="257">
        <f>G57</f>
        <v>0</v>
      </c>
      <c r="H61" s="257">
        <f>H57</f>
        <v>97908.040000000008</v>
      </c>
      <c r="I61" s="304"/>
      <c r="J61" s="305">
        <f>H61+G61</f>
        <v>97908.040000000008</v>
      </c>
    </row>
    <row r="62" spans="1:10" s="226" customFormat="1" ht="83.25" customHeight="1">
      <c r="A62" s="422" t="s">
        <v>313</v>
      </c>
      <c r="B62" s="306"/>
      <c r="C62" s="306"/>
      <c r="D62" s="220"/>
      <c r="E62" s="221" t="s">
        <v>314</v>
      </c>
      <c r="F62" s="222" t="s">
        <v>295</v>
      </c>
      <c r="G62" s="223"/>
      <c r="H62" s="223"/>
      <c r="I62" s="224"/>
      <c r="J62" s="225"/>
    </row>
    <row r="63" spans="1:10" s="273" customFormat="1" ht="16.2">
      <c r="A63" s="423"/>
      <c r="B63" s="297" t="s">
        <v>61</v>
      </c>
      <c r="C63" s="292"/>
      <c r="D63" s="228"/>
      <c r="E63" s="229" t="s">
        <v>62</v>
      </c>
      <c r="F63" s="247"/>
      <c r="G63" s="231">
        <f t="shared" ref="G63:I65" si="8">G64</f>
        <v>61000</v>
      </c>
      <c r="H63" s="231">
        <f t="shared" si="8"/>
        <v>0</v>
      </c>
      <c r="I63" s="231">
        <f t="shared" si="8"/>
        <v>0</v>
      </c>
      <c r="J63" s="275">
        <f>G63+H63</f>
        <v>61000</v>
      </c>
    </row>
    <row r="64" spans="1:10" s="273" customFormat="1" ht="16.2">
      <c r="A64" s="423"/>
      <c r="B64" s="298" t="s">
        <v>63</v>
      </c>
      <c r="C64" s="233"/>
      <c r="D64" s="234"/>
      <c r="E64" s="299" t="s">
        <v>62</v>
      </c>
      <c r="F64" s="247"/>
      <c r="G64" s="236">
        <f t="shared" si="8"/>
        <v>61000</v>
      </c>
      <c r="H64" s="236">
        <f t="shared" si="8"/>
        <v>0</v>
      </c>
      <c r="I64" s="236">
        <f t="shared" si="8"/>
        <v>0</v>
      </c>
      <c r="J64" s="278">
        <f>G64+H64</f>
        <v>61000</v>
      </c>
    </row>
    <row r="65" spans="1:10" s="280" customFormat="1" ht="15.6">
      <c r="A65" s="423"/>
      <c r="B65" s="237" t="s">
        <v>230</v>
      </c>
      <c r="C65" s="238"/>
      <c r="D65" s="239"/>
      <c r="E65" s="240" t="s">
        <v>231</v>
      </c>
      <c r="F65" s="241"/>
      <c r="G65" s="242">
        <f t="shared" si="8"/>
        <v>61000</v>
      </c>
      <c r="H65" s="242">
        <f t="shared" si="8"/>
        <v>0</v>
      </c>
      <c r="I65" s="242">
        <f t="shared" si="8"/>
        <v>0</v>
      </c>
      <c r="J65" s="243">
        <f>G65+H65</f>
        <v>61000</v>
      </c>
    </row>
    <row r="66" spans="1:10" s="282" customFormat="1" ht="16.2" thickBot="1">
      <c r="A66" s="423"/>
      <c r="B66" s="244" t="s">
        <v>315</v>
      </c>
      <c r="C66" s="244" t="s">
        <v>316</v>
      </c>
      <c r="D66" s="245" t="s">
        <v>69</v>
      </c>
      <c r="E66" s="246" t="s">
        <v>317</v>
      </c>
      <c r="F66" s="247"/>
      <c r="G66" s="248">
        <v>61000</v>
      </c>
      <c r="H66" s="248"/>
      <c r="I66" s="281"/>
      <c r="J66" s="250">
        <f>G66+H66</f>
        <v>61000</v>
      </c>
    </row>
    <row r="67" spans="1:10" s="226" customFormat="1" ht="16.8" thickBot="1">
      <c r="A67" s="252"/>
      <c r="B67" s="253"/>
      <c r="C67" s="253"/>
      <c r="D67" s="254"/>
      <c r="E67" s="334" t="s">
        <v>276</v>
      </c>
      <c r="F67" s="256"/>
      <c r="G67" s="257">
        <f>G63</f>
        <v>61000</v>
      </c>
      <c r="H67" s="257"/>
      <c r="I67" s="304"/>
      <c r="J67" s="305">
        <f>H67+G67</f>
        <v>61000</v>
      </c>
    </row>
    <row r="68" spans="1:10" s="226" customFormat="1" ht="97.2" customHeight="1">
      <c r="A68" s="422" t="s">
        <v>318</v>
      </c>
      <c r="B68" s="307"/>
      <c r="C68" s="307"/>
      <c r="D68" s="308"/>
      <c r="E68" s="221" t="s">
        <v>319</v>
      </c>
      <c r="F68" s="222" t="s">
        <v>295</v>
      </c>
      <c r="G68" s="223"/>
      <c r="H68" s="223"/>
      <c r="I68" s="224"/>
      <c r="J68" s="225"/>
    </row>
    <row r="69" spans="1:10" s="273" customFormat="1" ht="16.2">
      <c r="A69" s="423"/>
      <c r="B69" s="297" t="s">
        <v>61</v>
      </c>
      <c r="C69" s="292"/>
      <c r="D69" s="228"/>
      <c r="E69" s="229" t="s">
        <v>62</v>
      </c>
      <c r="F69" s="247"/>
      <c r="G69" s="231">
        <f t="shared" ref="G69:I71" si="9">G70</f>
        <v>24000</v>
      </c>
      <c r="H69" s="231">
        <f t="shared" si="9"/>
        <v>0</v>
      </c>
      <c r="I69" s="231">
        <f t="shared" si="9"/>
        <v>0</v>
      </c>
      <c r="J69" s="275">
        <f>G69+H69</f>
        <v>24000</v>
      </c>
    </row>
    <row r="70" spans="1:10" s="273" customFormat="1" ht="16.2">
      <c r="A70" s="423"/>
      <c r="B70" s="298" t="s">
        <v>63</v>
      </c>
      <c r="C70" s="233"/>
      <c r="D70" s="234"/>
      <c r="E70" s="299" t="s">
        <v>62</v>
      </c>
      <c r="F70" s="247"/>
      <c r="G70" s="236">
        <f t="shared" si="9"/>
        <v>24000</v>
      </c>
      <c r="H70" s="236">
        <f t="shared" si="9"/>
        <v>0</v>
      </c>
      <c r="I70" s="236">
        <f t="shared" si="9"/>
        <v>0</v>
      </c>
      <c r="J70" s="278">
        <f>G70+H70</f>
        <v>24000</v>
      </c>
    </row>
    <row r="71" spans="1:10" s="280" customFormat="1" ht="15.6">
      <c r="A71" s="423"/>
      <c r="B71" s="237" t="s">
        <v>230</v>
      </c>
      <c r="C71" s="238"/>
      <c r="D71" s="239"/>
      <c r="E71" s="240" t="s">
        <v>231</v>
      </c>
      <c r="F71" s="241"/>
      <c r="G71" s="242">
        <f t="shared" si="9"/>
        <v>24000</v>
      </c>
      <c r="H71" s="242">
        <f t="shared" si="9"/>
        <v>0</v>
      </c>
      <c r="I71" s="242">
        <f t="shared" si="9"/>
        <v>0</v>
      </c>
      <c r="J71" s="243">
        <f>G71+H71</f>
        <v>24000</v>
      </c>
    </row>
    <row r="72" spans="1:10" s="282" customFormat="1" ht="16.2" thickBot="1">
      <c r="A72" s="424"/>
      <c r="B72" s="244" t="s">
        <v>315</v>
      </c>
      <c r="C72" s="244" t="s">
        <v>316</v>
      </c>
      <c r="D72" s="245" t="s">
        <v>69</v>
      </c>
      <c r="E72" s="246" t="s">
        <v>317</v>
      </c>
      <c r="F72" s="247"/>
      <c r="G72" s="248">
        <f>22100+1900</f>
        <v>24000</v>
      </c>
      <c r="H72" s="248"/>
      <c r="I72" s="281"/>
      <c r="J72" s="250">
        <f>G72+H72</f>
        <v>24000</v>
      </c>
    </row>
    <row r="73" spans="1:10" s="226" customFormat="1" ht="16.8" thickBot="1">
      <c r="A73" s="252"/>
      <c r="B73" s="253"/>
      <c r="C73" s="253"/>
      <c r="D73" s="254"/>
      <c r="E73" s="334" t="s">
        <v>276</v>
      </c>
      <c r="F73" s="256"/>
      <c r="G73" s="257">
        <f>G69</f>
        <v>24000</v>
      </c>
      <c r="H73" s="257">
        <f>H69</f>
        <v>0</v>
      </c>
      <c r="I73" s="257">
        <f>I69</f>
        <v>0</v>
      </c>
      <c r="J73" s="257">
        <f>J69</f>
        <v>24000</v>
      </c>
    </row>
    <row r="74" spans="1:10" s="226" customFormat="1" ht="96" customHeight="1">
      <c r="A74" s="422" t="s">
        <v>320</v>
      </c>
      <c r="B74" s="307"/>
      <c r="C74" s="307"/>
      <c r="D74" s="309"/>
      <c r="E74" s="221" t="s">
        <v>321</v>
      </c>
      <c r="F74" s="222" t="s">
        <v>322</v>
      </c>
      <c r="G74" s="223"/>
      <c r="H74" s="223"/>
      <c r="I74" s="224"/>
      <c r="J74" s="225"/>
    </row>
    <row r="75" spans="1:10" s="226" customFormat="1" ht="16.2">
      <c r="A75" s="425"/>
      <c r="B75" s="227" t="s">
        <v>61</v>
      </c>
      <c r="C75" s="228"/>
      <c r="D75" s="228"/>
      <c r="E75" s="229" t="s">
        <v>62</v>
      </c>
      <c r="F75" s="247"/>
      <c r="G75" s="231">
        <f>G76</f>
        <v>3574850</v>
      </c>
      <c r="H75" s="231">
        <f>H76</f>
        <v>4328350</v>
      </c>
      <c r="I75" s="231">
        <f>I76</f>
        <v>4328350</v>
      </c>
      <c r="J75" s="275">
        <f t="shared" ref="J75:J86" si="10">G75+H75</f>
        <v>7903200</v>
      </c>
    </row>
    <row r="76" spans="1:10" s="226" customFormat="1" ht="16.2">
      <c r="A76" s="425"/>
      <c r="B76" s="232" t="s">
        <v>63</v>
      </c>
      <c r="C76" s="233"/>
      <c r="D76" s="234"/>
      <c r="E76" s="235" t="s">
        <v>62</v>
      </c>
      <c r="F76" s="247"/>
      <c r="G76" s="236">
        <f>G77+G79+G81+G87</f>
        <v>3574850</v>
      </c>
      <c r="H76" s="236">
        <f>H77+H79+H81+H87</f>
        <v>4328350</v>
      </c>
      <c r="I76" s="236">
        <f>I77+I79+I81+I87</f>
        <v>4328350</v>
      </c>
      <c r="J76" s="278">
        <f t="shared" si="10"/>
        <v>7903200</v>
      </c>
    </row>
    <row r="77" spans="1:10" s="280" customFormat="1" ht="15.6">
      <c r="A77" s="425"/>
      <c r="B77" s="237" t="s">
        <v>200</v>
      </c>
      <c r="C77" s="238"/>
      <c r="D77" s="239"/>
      <c r="E77" s="240" t="s">
        <v>201</v>
      </c>
      <c r="F77" s="241"/>
      <c r="G77" s="242">
        <f>G78</f>
        <v>0</v>
      </c>
      <c r="H77" s="242">
        <f>H78</f>
        <v>10000</v>
      </c>
      <c r="I77" s="242">
        <f>I78</f>
        <v>10000</v>
      </c>
      <c r="J77" s="243">
        <f t="shared" si="10"/>
        <v>10000</v>
      </c>
    </row>
    <row r="78" spans="1:10" s="282" customFormat="1" ht="15.6">
      <c r="A78" s="425"/>
      <c r="B78" s="244" t="s">
        <v>84</v>
      </c>
      <c r="C78" s="244" t="s">
        <v>85</v>
      </c>
      <c r="D78" s="245" t="s">
        <v>86</v>
      </c>
      <c r="E78" s="246" t="s">
        <v>87</v>
      </c>
      <c r="F78" s="247"/>
      <c r="G78" s="248"/>
      <c r="H78" s="248">
        <v>10000</v>
      </c>
      <c r="I78" s="281">
        <v>10000</v>
      </c>
      <c r="J78" s="250">
        <f t="shared" si="10"/>
        <v>10000</v>
      </c>
    </row>
    <row r="79" spans="1:10" s="280" customFormat="1" ht="15.6">
      <c r="A79" s="425"/>
      <c r="B79" s="237" t="s">
        <v>203</v>
      </c>
      <c r="C79" s="238"/>
      <c r="D79" s="239"/>
      <c r="E79" s="240" t="s">
        <v>204</v>
      </c>
      <c r="F79" s="241"/>
      <c r="G79" s="242">
        <f>G80</f>
        <v>1838150</v>
      </c>
      <c r="H79" s="242">
        <f>H80</f>
        <v>46000</v>
      </c>
      <c r="I79" s="242">
        <f>I80</f>
        <v>46000</v>
      </c>
      <c r="J79" s="243">
        <f t="shared" si="10"/>
        <v>1884150</v>
      </c>
    </row>
    <row r="80" spans="1:10" s="282" customFormat="1" ht="15.6">
      <c r="A80" s="425"/>
      <c r="B80" s="244" t="s">
        <v>92</v>
      </c>
      <c r="C80" s="244" t="s">
        <v>93</v>
      </c>
      <c r="D80" s="245" t="s">
        <v>94</v>
      </c>
      <c r="E80" s="246" t="s">
        <v>95</v>
      </c>
      <c r="F80" s="247"/>
      <c r="G80" s="248">
        <v>1838150</v>
      </c>
      <c r="H80" s="248">
        <v>46000</v>
      </c>
      <c r="I80" s="281">
        <v>46000</v>
      </c>
      <c r="J80" s="250">
        <f t="shared" si="10"/>
        <v>1884150</v>
      </c>
    </row>
    <row r="81" spans="1:10" s="282" customFormat="1" ht="15.6">
      <c r="A81" s="425"/>
      <c r="B81" s="237" t="s">
        <v>205</v>
      </c>
      <c r="C81" s="237"/>
      <c r="D81" s="300"/>
      <c r="E81" s="240" t="s">
        <v>206</v>
      </c>
      <c r="F81" s="247"/>
      <c r="G81" s="242">
        <f>SUM(G83:G86)</f>
        <v>1353200</v>
      </c>
      <c r="H81" s="242">
        <f>SUM(H82:H86)</f>
        <v>4261350</v>
      </c>
      <c r="I81" s="242">
        <f>SUM(I82:I86)</f>
        <v>4261350</v>
      </c>
      <c r="J81" s="243">
        <f t="shared" si="10"/>
        <v>5614550</v>
      </c>
    </row>
    <row r="82" spans="1:10" s="282" customFormat="1" ht="31.2" customHeight="1">
      <c r="A82" s="425"/>
      <c r="B82" s="244" t="s">
        <v>96</v>
      </c>
      <c r="C82" s="244" t="s">
        <v>97</v>
      </c>
      <c r="D82" s="245" t="s">
        <v>98</v>
      </c>
      <c r="E82" s="303" t="s">
        <v>99</v>
      </c>
      <c r="F82" s="247"/>
      <c r="G82" s="248"/>
      <c r="H82" s="248">
        <v>791350</v>
      </c>
      <c r="I82" s="281">
        <v>791350</v>
      </c>
      <c r="J82" s="250">
        <f t="shared" si="10"/>
        <v>791350</v>
      </c>
    </row>
    <row r="83" spans="1:10" s="282" customFormat="1" ht="15.6">
      <c r="A83" s="425"/>
      <c r="B83" s="244" t="s">
        <v>208</v>
      </c>
      <c r="C83" s="244" t="s">
        <v>209</v>
      </c>
      <c r="D83" s="245" t="s">
        <v>98</v>
      </c>
      <c r="E83" s="246" t="s">
        <v>210</v>
      </c>
      <c r="F83" s="247"/>
      <c r="G83" s="248"/>
      <c r="H83" s="248">
        <v>971000</v>
      </c>
      <c r="I83" s="281">
        <v>971000</v>
      </c>
      <c r="J83" s="250">
        <f t="shared" si="10"/>
        <v>971000</v>
      </c>
    </row>
    <row r="84" spans="1:10" s="282" customFormat="1" ht="31.2">
      <c r="A84" s="425"/>
      <c r="B84" s="244" t="s">
        <v>215</v>
      </c>
      <c r="C84" s="244" t="s">
        <v>323</v>
      </c>
      <c r="D84" s="245" t="s">
        <v>216</v>
      </c>
      <c r="E84" s="303" t="s">
        <v>217</v>
      </c>
      <c r="F84" s="247"/>
      <c r="G84" s="248"/>
      <c r="H84" s="248">
        <v>414800</v>
      </c>
      <c r="I84" s="281">
        <v>414800</v>
      </c>
      <c r="J84" s="250">
        <f t="shared" si="10"/>
        <v>414800</v>
      </c>
    </row>
    <row r="85" spans="1:10" s="282" customFormat="1" ht="30" customHeight="1">
      <c r="A85" s="425"/>
      <c r="B85" s="244" t="s">
        <v>220</v>
      </c>
      <c r="C85" s="244" t="s">
        <v>324</v>
      </c>
      <c r="D85" s="245" t="s">
        <v>216</v>
      </c>
      <c r="E85" s="303" t="s">
        <v>221</v>
      </c>
      <c r="F85" s="247"/>
      <c r="G85" s="248"/>
      <c r="H85" s="248">
        <v>100000</v>
      </c>
      <c r="I85" s="281">
        <v>100000</v>
      </c>
      <c r="J85" s="250">
        <f t="shared" si="10"/>
        <v>100000</v>
      </c>
    </row>
    <row r="86" spans="1:10" s="226" customFormat="1" ht="31.2">
      <c r="A86" s="425"/>
      <c r="B86" s="244" t="s">
        <v>222</v>
      </c>
      <c r="C86" s="244" t="s">
        <v>223</v>
      </c>
      <c r="D86" s="245" t="s">
        <v>224</v>
      </c>
      <c r="E86" s="246" t="s">
        <v>225</v>
      </c>
      <c r="F86" s="247"/>
      <c r="G86" s="248">
        <f>1418200-65000</f>
        <v>1353200</v>
      </c>
      <c r="H86" s="248">
        <v>1984200</v>
      </c>
      <c r="I86" s="248">
        <v>1984200</v>
      </c>
      <c r="J86" s="250">
        <f t="shared" si="10"/>
        <v>3337400</v>
      </c>
    </row>
    <row r="87" spans="1:10" s="280" customFormat="1" ht="15.6">
      <c r="A87" s="425"/>
      <c r="B87" s="237" t="s">
        <v>230</v>
      </c>
      <c r="C87" s="238"/>
      <c r="D87" s="239"/>
      <c r="E87" s="240" t="s">
        <v>231</v>
      </c>
      <c r="F87" s="241"/>
      <c r="G87" s="242">
        <f>SUM(G88:G89)</f>
        <v>383500</v>
      </c>
      <c r="H87" s="242">
        <f t="shared" ref="H87:J87" si="11">SUM(H88:H89)</f>
        <v>11000</v>
      </c>
      <c r="I87" s="242">
        <f t="shared" si="11"/>
        <v>11000</v>
      </c>
      <c r="J87" s="242">
        <f t="shared" si="11"/>
        <v>394500</v>
      </c>
    </row>
    <row r="88" spans="1:10" s="280" customFormat="1" ht="31.2">
      <c r="A88" s="425"/>
      <c r="B88" s="244" t="s">
        <v>232</v>
      </c>
      <c r="C88" s="244" t="s">
        <v>325</v>
      </c>
      <c r="D88" s="245" t="s">
        <v>69</v>
      </c>
      <c r="E88" s="303" t="s">
        <v>233</v>
      </c>
      <c r="F88" s="241"/>
      <c r="G88" s="248"/>
      <c r="H88" s="248">
        <v>11000</v>
      </c>
      <c r="I88" s="281">
        <v>11000</v>
      </c>
      <c r="J88" s="243">
        <f t="shared" ref="J88:J89" si="12">G88+H88</f>
        <v>11000</v>
      </c>
    </row>
    <row r="89" spans="1:10" s="282" customFormat="1" ht="16.2" thickBot="1">
      <c r="A89" s="423"/>
      <c r="B89" s="244" t="s">
        <v>315</v>
      </c>
      <c r="C89" s="244" t="s">
        <v>316</v>
      </c>
      <c r="D89" s="245" t="s">
        <v>69</v>
      </c>
      <c r="E89" s="246" t="s">
        <v>326</v>
      </c>
      <c r="F89" s="247"/>
      <c r="G89" s="248">
        <f>385400-1900</f>
        <v>383500</v>
      </c>
      <c r="H89" s="248"/>
      <c r="I89" s="281"/>
      <c r="J89" s="243">
        <f t="shared" si="12"/>
        <v>383500</v>
      </c>
    </row>
    <row r="90" spans="1:10" s="226" customFormat="1" ht="16.8" thickBot="1">
      <c r="A90" s="252"/>
      <c r="B90" s="253"/>
      <c r="C90" s="253"/>
      <c r="D90" s="254"/>
      <c r="E90" s="334" t="s">
        <v>276</v>
      </c>
      <c r="F90" s="256"/>
      <c r="G90" s="257">
        <f>G75</f>
        <v>3574850</v>
      </c>
      <c r="H90" s="257">
        <f>H75</f>
        <v>4328350</v>
      </c>
      <c r="I90" s="257">
        <f>I75</f>
        <v>4328350</v>
      </c>
      <c r="J90" s="257">
        <f>J75</f>
        <v>7903200</v>
      </c>
    </row>
    <row r="91" spans="1:10" s="226" customFormat="1" ht="32.4">
      <c r="A91" s="441" t="s">
        <v>327</v>
      </c>
      <c r="B91" s="307"/>
      <c r="C91" s="307"/>
      <c r="D91" s="308"/>
      <c r="E91" s="221" t="s">
        <v>328</v>
      </c>
      <c r="F91" s="222" t="s">
        <v>329</v>
      </c>
      <c r="G91" s="223"/>
      <c r="H91" s="223"/>
      <c r="I91" s="224"/>
      <c r="J91" s="225"/>
    </row>
    <row r="92" spans="1:10" s="226" customFormat="1" ht="16.2">
      <c r="A92" s="425"/>
      <c r="B92" s="297" t="s">
        <v>61</v>
      </c>
      <c r="C92" s="292"/>
      <c r="D92" s="228"/>
      <c r="E92" s="229" t="s">
        <v>62</v>
      </c>
      <c r="F92" s="247"/>
      <c r="G92" s="231">
        <f t="shared" ref="G92:I94" si="13">G93</f>
        <v>50000</v>
      </c>
      <c r="H92" s="231">
        <f t="shared" si="13"/>
        <v>0</v>
      </c>
      <c r="I92" s="231">
        <f t="shared" si="13"/>
        <v>0</v>
      </c>
      <c r="J92" s="275">
        <f>G92+H92</f>
        <v>50000</v>
      </c>
    </row>
    <row r="93" spans="1:10" s="226" customFormat="1" ht="16.2">
      <c r="A93" s="425"/>
      <c r="B93" s="298" t="s">
        <v>63</v>
      </c>
      <c r="C93" s="233"/>
      <c r="D93" s="234"/>
      <c r="E93" s="299" t="s">
        <v>62</v>
      </c>
      <c r="F93" s="247"/>
      <c r="G93" s="236">
        <f t="shared" si="13"/>
        <v>50000</v>
      </c>
      <c r="H93" s="236">
        <f t="shared" si="13"/>
        <v>0</v>
      </c>
      <c r="I93" s="236">
        <f t="shared" si="13"/>
        <v>0</v>
      </c>
      <c r="J93" s="278">
        <f>G93+H93</f>
        <v>50000</v>
      </c>
    </row>
    <row r="94" spans="1:10" s="226" customFormat="1" ht="16.2">
      <c r="A94" s="425"/>
      <c r="B94" s="237" t="s">
        <v>230</v>
      </c>
      <c r="C94" s="238"/>
      <c r="D94" s="239"/>
      <c r="E94" s="240" t="s">
        <v>231</v>
      </c>
      <c r="F94" s="241"/>
      <c r="G94" s="242">
        <f t="shared" si="13"/>
        <v>50000</v>
      </c>
      <c r="H94" s="242">
        <f t="shared" si="13"/>
        <v>0</v>
      </c>
      <c r="I94" s="242">
        <f t="shared" si="13"/>
        <v>0</v>
      </c>
      <c r="J94" s="243">
        <f>G94+H94</f>
        <v>50000</v>
      </c>
    </row>
    <row r="95" spans="1:10" s="226" customFormat="1" ht="31.8" thickBot="1">
      <c r="A95" s="442"/>
      <c r="B95" s="301" t="s">
        <v>330</v>
      </c>
      <c r="C95" s="244">
        <v>9800</v>
      </c>
      <c r="D95" s="302" t="s">
        <v>331</v>
      </c>
      <c r="E95" s="303" t="s">
        <v>332</v>
      </c>
      <c r="F95" s="247"/>
      <c r="G95" s="248">
        <v>50000</v>
      </c>
      <c r="H95" s="248"/>
      <c r="I95" s="281"/>
      <c r="J95" s="250">
        <f>G95+H95</f>
        <v>50000</v>
      </c>
    </row>
    <row r="96" spans="1:10" s="226" customFormat="1" ht="16.8" thickBot="1">
      <c r="A96" s="252"/>
      <c r="B96" s="253"/>
      <c r="C96" s="253"/>
      <c r="D96" s="254"/>
      <c r="E96" s="334" t="s">
        <v>276</v>
      </c>
      <c r="F96" s="256"/>
      <c r="G96" s="257">
        <f>G92</f>
        <v>50000</v>
      </c>
      <c r="H96" s="257">
        <f>H92</f>
        <v>0</v>
      </c>
      <c r="I96" s="257">
        <f>I92</f>
        <v>0</v>
      </c>
      <c r="J96" s="257">
        <f>J92</f>
        <v>50000</v>
      </c>
    </row>
    <row r="97" spans="1:10" s="226" customFormat="1" ht="99.6" customHeight="1">
      <c r="A97" s="441" t="s">
        <v>327</v>
      </c>
      <c r="B97" s="307"/>
      <c r="C97" s="307"/>
      <c r="D97" s="308"/>
      <c r="E97" s="221" t="s">
        <v>333</v>
      </c>
      <c r="F97" s="222" t="s">
        <v>334</v>
      </c>
      <c r="G97" s="223"/>
      <c r="H97" s="223"/>
      <c r="I97" s="224"/>
      <c r="J97" s="225"/>
    </row>
    <row r="98" spans="1:10" s="226" customFormat="1" ht="16.2">
      <c r="A98" s="425"/>
      <c r="B98" s="297" t="s">
        <v>61</v>
      </c>
      <c r="C98" s="292"/>
      <c r="D98" s="228"/>
      <c r="E98" s="229" t="s">
        <v>62</v>
      </c>
      <c r="F98" s="247"/>
      <c r="G98" s="231">
        <f t="shared" ref="G98:I100" si="14">G99</f>
        <v>20000</v>
      </c>
      <c r="H98" s="231">
        <f t="shared" si="14"/>
        <v>0</v>
      </c>
      <c r="I98" s="231">
        <f t="shared" si="14"/>
        <v>0</v>
      </c>
      <c r="J98" s="275">
        <f>G98+H98</f>
        <v>20000</v>
      </c>
    </row>
    <row r="99" spans="1:10" s="226" customFormat="1" ht="16.2">
      <c r="A99" s="425"/>
      <c r="B99" s="298" t="s">
        <v>63</v>
      </c>
      <c r="C99" s="233"/>
      <c r="D99" s="234"/>
      <c r="E99" s="299" t="s">
        <v>62</v>
      </c>
      <c r="F99" s="247"/>
      <c r="G99" s="236">
        <f t="shared" si="14"/>
        <v>20000</v>
      </c>
      <c r="H99" s="236">
        <f t="shared" si="14"/>
        <v>0</v>
      </c>
      <c r="I99" s="236">
        <f t="shared" si="14"/>
        <v>0</v>
      </c>
      <c r="J99" s="278">
        <f>G99+H99</f>
        <v>20000</v>
      </c>
    </row>
    <row r="100" spans="1:10" s="226" customFormat="1" ht="16.2">
      <c r="A100" s="425"/>
      <c r="B100" s="237" t="s">
        <v>230</v>
      </c>
      <c r="C100" s="238"/>
      <c r="D100" s="239"/>
      <c r="E100" s="240" t="s">
        <v>231</v>
      </c>
      <c r="F100" s="241"/>
      <c r="G100" s="242">
        <f t="shared" si="14"/>
        <v>20000</v>
      </c>
      <c r="H100" s="242">
        <f t="shared" si="14"/>
        <v>0</v>
      </c>
      <c r="I100" s="242">
        <f t="shared" si="14"/>
        <v>0</v>
      </c>
      <c r="J100" s="243">
        <f>G100+H100</f>
        <v>20000</v>
      </c>
    </row>
    <row r="101" spans="1:10" s="226" customFormat="1" ht="31.8" thickBot="1">
      <c r="A101" s="442"/>
      <c r="B101" s="301" t="s">
        <v>330</v>
      </c>
      <c r="C101" s="244">
        <v>9800</v>
      </c>
      <c r="D101" s="302" t="s">
        <v>331</v>
      </c>
      <c r="E101" s="303" t="s">
        <v>332</v>
      </c>
      <c r="F101" s="247"/>
      <c r="G101" s="248">
        <v>20000</v>
      </c>
      <c r="H101" s="248"/>
      <c r="I101" s="281"/>
      <c r="J101" s="250">
        <f>G101+H101</f>
        <v>20000</v>
      </c>
    </row>
    <row r="102" spans="1:10" s="226" customFormat="1" ht="16.8" thickBot="1">
      <c r="A102" s="252"/>
      <c r="B102" s="253"/>
      <c r="C102" s="253"/>
      <c r="D102" s="254"/>
      <c r="E102" s="334" t="s">
        <v>276</v>
      </c>
      <c r="F102" s="256"/>
      <c r="G102" s="257">
        <f>G98</f>
        <v>20000</v>
      </c>
      <c r="H102" s="257">
        <f>H98</f>
        <v>0</v>
      </c>
      <c r="I102" s="257">
        <f>I98</f>
        <v>0</v>
      </c>
      <c r="J102" s="257">
        <f>J98</f>
        <v>20000</v>
      </c>
    </row>
    <row r="103" spans="1:10" s="226" customFormat="1" ht="96" customHeight="1">
      <c r="A103" s="422" t="s">
        <v>335</v>
      </c>
      <c r="B103" s="307"/>
      <c r="C103" s="307"/>
      <c r="D103" s="308"/>
      <c r="E103" s="221" t="s">
        <v>336</v>
      </c>
      <c r="F103" s="222" t="s">
        <v>337</v>
      </c>
      <c r="G103" s="223"/>
      <c r="H103" s="223"/>
      <c r="I103" s="224"/>
      <c r="J103" s="225"/>
    </row>
    <row r="104" spans="1:10" s="273" customFormat="1" ht="16.2">
      <c r="A104" s="423"/>
      <c r="B104" s="310" t="s">
        <v>100</v>
      </c>
      <c r="C104" s="311"/>
      <c r="D104" s="312"/>
      <c r="E104" s="313" t="s">
        <v>236</v>
      </c>
      <c r="F104" s="247"/>
      <c r="G104" s="231">
        <f t="shared" ref="G104:I106" si="15">G105</f>
        <v>120000</v>
      </c>
      <c r="H104" s="231">
        <f t="shared" si="15"/>
        <v>0</v>
      </c>
      <c r="I104" s="231">
        <f t="shared" si="15"/>
        <v>0</v>
      </c>
      <c r="J104" s="275">
        <f>G104+H104</f>
        <v>120000</v>
      </c>
    </row>
    <row r="105" spans="1:10" s="273" customFormat="1" ht="16.2">
      <c r="A105" s="423"/>
      <c r="B105" s="314" t="s">
        <v>102</v>
      </c>
      <c r="C105" s="315"/>
      <c r="D105" s="316"/>
      <c r="E105" s="317" t="s">
        <v>238</v>
      </c>
      <c r="F105" s="247"/>
      <c r="G105" s="236">
        <f t="shared" si="15"/>
        <v>120000</v>
      </c>
      <c r="H105" s="236">
        <f t="shared" si="15"/>
        <v>0</v>
      </c>
      <c r="I105" s="236">
        <f t="shared" si="15"/>
        <v>0</v>
      </c>
      <c r="J105" s="278">
        <f>G105+H105</f>
        <v>120000</v>
      </c>
    </row>
    <row r="106" spans="1:10" s="280" customFormat="1" ht="15.6">
      <c r="A106" s="423"/>
      <c r="B106" s="318" t="s">
        <v>338</v>
      </c>
      <c r="C106" s="319"/>
      <c r="D106" s="320"/>
      <c r="E106" s="321" t="s">
        <v>339</v>
      </c>
      <c r="F106" s="241"/>
      <c r="G106" s="242">
        <f t="shared" si="15"/>
        <v>120000</v>
      </c>
      <c r="H106" s="242">
        <f t="shared" si="15"/>
        <v>0</v>
      </c>
      <c r="I106" s="242">
        <f t="shared" si="15"/>
        <v>0</v>
      </c>
      <c r="J106" s="243">
        <f>G106+H106</f>
        <v>120000</v>
      </c>
    </row>
    <row r="107" spans="1:10" s="282" customFormat="1" ht="63" customHeight="1" thickBot="1">
      <c r="A107" s="423"/>
      <c r="B107" s="244" t="s">
        <v>110</v>
      </c>
      <c r="C107" s="244" t="s">
        <v>74</v>
      </c>
      <c r="D107" s="245" t="s">
        <v>111</v>
      </c>
      <c r="E107" s="246" t="s">
        <v>112</v>
      </c>
      <c r="F107" s="247"/>
      <c r="G107" s="248">
        <v>120000</v>
      </c>
      <c r="H107" s="248"/>
      <c r="I107" s="281"/>
      <c r="J107" s="250">
        <f>G107+H107</f>
        <v>120000</v>
      </c>
    </row>
    <row r="108" spans="1:10" s="226" customFormat="1" ht="16.8" thickBot="1">
      <c r="A108" s="252"/>
      <c r="B108" s="253"/>
      <c r="C108" s="253"/>
      <c r="D108" s="254"/>
      <c r="E108" s="334" t="s">
        <v>276</v>
      </c>
      <c r="F108" s="256"/>
      <c r="G108" s="257">
        <f>G104</f>
        <v>120000</v>
      </c>
      <c r="H108" s="257">
        <f>H104</f>
        <v>0</v>
      </c>
      <c r="I108" s="257">
        <f>I104</f>
        <v>0</v>
      </c>
      <c r="J108" s="257">
        <f>J104</f>
        <v>120000</v>
      </c>
    </row>
    <row r="109" spans="1:10" s="226" customFormat="1" ht="96" customHeight="1">
      <c r="A109" s="422" t="s">
        <v>340</v>
      </c>
      <c r="B109" s="307"/>
      <c r="C109" s="307"/>
      <c r="D109" s="308"/>
      <c r="E109" s="221" t="s">
        <v>341</v>
      </c>
      <c r="F109" s="222" t="s">
        <v>342</v>
      </c>
      <c r="G109" s="223"/>
      <c r="H109" s="223"/>
      <c r="I109" s="224"/>
      <c r="J109" s="225"/>
    </row>
    <row r="110" spans="1:10" s="273" customFormat="1" ht="16.2">
      <c r="A110" s="423"/>
      <c r="B110" s="310" t="s">
        <v>100</v>
      </c>
      <c r="C110" s="311"/>
      <c r="D110" s="312"/>
      <c r="E110" s="313" t="s">
        <v>236</v>
      </c>
      <c r="F110" s="247"/>
      <c r="G110" s="231">
        <f t="shared" ref="G110:I112" si="16">G111</f>
        <v>55000</v>
      </c>
      <c r="H110" s="231">
        <f t="shared" si="16"/>
        <v>0</v>
      </c>
      <c r="I110" s="231">
        <f t="shared" si="16"/>
        <v>0</v>
      </c>
      <c r="J110" s="275">
        <f>G110+H110</f>
        <v>55000</v>
      </c>
    </row>
    <row r="111" spans="1:10" s="273" customFormat="1" ht="16.2">
      <c r="A111" s="423"/>
      <c r="B111" s="314" t="s">
        <v>102</v>
      </c>
      <c r="C111" s="315"/>
      <c r="D111" s="316"/>
      <c r="E111" s="317" t="s">
        <v>238</v>
      </c>
      <c r="F111" s="247"/>
      <c r="G111" s="236">
        <f t="shared" si="16"/>
        <v>55000</v>
      </c>
      <c r="H111" s="236">
        <f t="shared" si="16"/>
        <v>0</v>
      </c>
      <c r="I111" s="236">
        <f t="shared" si="16"/>
        <v>0</v>
      </c>
      <c r="J111" s="278">
        <f>G111+H111</f>
        <v>55000</v>
      </c>
    </row>
    <row r="112" spans="1:10" s="280" customFormat="1" ht="15.6">
      <c r="A112" s="423"/>
      <c r="B112" s="318" t="s">
        <v>338</v>
      </c>
      <c r="C112" s="319"/>
      <c r="D112" s="320"/>
      <c r="E112" s="321" t="s">
        <v>339</v>
      </c>
      <c r="F112" s="241"/>
      <c r="G112" s="242">
        <f t="shared" si="16"/>
        <v>55000</v>
      </c>
      <c r="H112" s="242">
        <f t="shared" si="16"/>
        <v>0</v>
      </c>
      <c r="I112" s="242">
        <f t="shared" si="16"/>
        <v>0</v>
      </c>
      <c r="J112" s="243">
        <f>G112+H112</f>
        <v>55000</v>
      </c>
    </row>
    <row r="113" spans="1:10" s="282" customFormat="1" ht="63" customHeight="1" thickBot="1">
      <c r="A113" s="423"/>
      <c r="B113" s="244" t="s">
        <v>110</v>
      </c>
      <c r="C113" s="244" t="s">
        <v>74</v>
      </c>
      <c r="D113" s="245" t="s">
        <v>111</v>
      </c>
      <c r="E113" s="246" t="s">
        <v>112</v>
      </c>
      <c r="F113" s="247"/>
      <c r="G113" s="248">
        <f>30000+10000+15000</f>
        <v>55000</v>
      </c>
      <c r="H113" s="248"/>
      <c r="I113" s="281"/>
      <c r="J113" s="250">
        <f>G113+H113</f>
        <v>55000</v>
      </c>
    </row>
    <row r="114" spans="1:10" s="226" customFormat="1" ht="16.8" thickBot="1">
      <c r="A114" s="252"/>
      <c r="B114" s="253"/>
      <c r="C114" s="253"/>
      <c r="D114" s="254"/>
      <c r="E114" s="334" t="s">
        <v>276</v>
      </c>
      <c r="F114" s="256"/>
      <c r="G114" s="257">
        <f>G110</f>
        <v>55000</v>
      </c>
      <c r="H114" s="257">
        <f>H110</f>
        <v>0</v>
      </c>
      <c r="I114" s="257">
        <f>I110</f>
        <v>0</v>
      </c>
      <c r="J114" s="257">
        <f>J110</f>
        <v>55000</v>
      </c>
    </row>
    <row r="115" spans="1:10" s="273" customFormat="1" ht="81" customHeight="1">
      <c r="A115" s="286" t="s">
        <v>343</v>
      </c>
      <c r="B115" s="307"/>
      <c r="C115" s="307"/>
      <c r="D115" s="271"/>
      <c r="E115" s="322" t="s">
        <v>344</v>
      </c>
      <c r="F115" s="222" t="s">
        <v>345</v>
      </c>
      <c r="G115" s="223"/>
      <c r="H115" s="223"/>
      <c r="I115" s="224"/>
      <c r="J115" s="225"/>
    </row>
    <row r="116" spans="1:10" s="273" customFormat="1" ht="16.2">
      <c r="A116" s="260"/>
      <c r="B116" s="310" t="s">
        <v>100</v>
      </c>
      <c r="C116" s="311"/>
      <c r="D116" s="312"/>
      <c r="E116" s="313" t="s">
        <v>236</v>
      </c>
      <c r="F116" s="247"/>
      <c r="G116" s="231">
        <f>G117</f>
        <v>311810.27</v>
      </c>
      <c r="H116" s="231">
        <f t="shared" ref="H116:J117" si="17">H117</f>
        <v>1168898.18</v>
      </c>
      <c r="I116" s="231">
        <f t="shared" si="17"/>
        <v>1168898.18</v>
      </c>
      <c r="J116" s="231">
        <f t="shared" si="17"/>
        <v>1480708.45</v>
      </c>
    </row>
    <row r="117" spans="1:10" s="273" customFormat="1" ht="16.2">
      <c r="A117" s="323"/>
      <c r="B117" s="314" t="s">
        <v>102</v>
      </c>
      <c r="C117" s="315"/>
      <c r="D117" s="316"/>
      <c r="E117" s="317" t="s">
        <v>238</v>
      </c>
      <c r="F117" s="247"/>
      <c r="G117" s="236">
        <f>G118</f>
        <v>311810.27</v>
      </c>
      <c r="H117" s="236">
        <f t="shared" si="17"/>
        <v>1168898.18</v>
      </c>
      <c r="I117" s="236">
        <f t="shared" si="17"/>
        <v>1168898.18</v>
      </c>
      <c r="J117" s="236">
        <f t="shared" si="17"/>
        <v>1480708.45</v>
      </c>
    </row>
    <row r="118" spans="1:10" s="280" customFormat="1" ht="15.6">
      <c r="A118" s="324"/>
      <c r="B118" s="318" t="s">
        <v>338</v>
      </c>
      <c r="C118" s="319"/>
      <c r="D118" s="320"/>
      <c r="E118" s="321" t="s">
        <v>339</v>
      </c>
      <c r="F118" s="241"/>
      <c r="G118" s="242">
        <f>SUM(G119:G122)</f>
        <v>311810.27</v>
      </c>
      <c r="H118" s="242">
        <f>SUM(H119:H122)</f>
        <v>1168898.18</v>
      </c>
      <c r="I118" s="242">
        <f>SUM(I119:I122)</f>
        <v>1168898.18</v>
      </c>
      <c r="J118" s="242">
        <f>SUM(J119:J122)</f>
        <v>1480708.45</v>
      </c>
    </row>
    <row r="119" spans="1:10" s="280" customFormat="1" ht="64.2" customHeight="1">
      <c r="A119" s="324"/>
      <c r="B119" s="319" t="s">
        <v>239</v>
      </c>
      <c r="C119" s="319">
        <v>1020</v>
      </c>
      <c r="D119" s="245" t="s">
        <v>111</v>
      </c>
      <c r="E119" s="246" t="s">
        <v>112</v>
      </c>
      <c r="F119" s="241"/>
      <c r="G119" s="242">
        <f>27000+22650-7746+104256.27+25950</f>
        <v>172110.27000000002</v>
      </c>
      <c r="H119" s="242">
        <f>1088488.18</f>
        <v>1088488.18</v>
      </c>
      <c r="I119" s="325">
        <f>H119</f>
        <v>1088488.18</v>
      </c>
      <c r="J119" s="250">
        <f>G119+H119</f>
        <v>1260598.45</v>
      </c>
    </row>
    <row r="120" spans="1:10" s="280" customFormat="1" ht="48" customHeight="1">
      <c r="A120" s="324"/>
      <c r="B120" s="244" t="s">
        <v>118</v>
      </c>
      <c r="C120" s="244" t="s">
        <v>119</v>
      </c>
      <c r="D120" s="245" t="s">
        <v>116</v>
      </c>
      <c r="E120" s="246" t="s">
        <v>120</v>
      </c>
      <c r="F120" s="247"/>
      <c r="G120" s="248">
        <v>52700</v>
      </c>
      <c r="H120" s="248"/>
      <c r="I120" s="281"/>
      <c r="J120" s="250">
        <f>G120+H120</f>
        <v>52700</v>
      </c>
    </row>
    <row r="121" spans="1:10" s="280" customFormat="1" ht="46.2" customHeight="1">
      <c r="A121" s="324"/>
      <c r="B121" s="301" t="s">
        <v>250</v>
      </c>
      <c r="C121" s="244">
        <v>1162</v>
      </c>
      <c r="D121" s="302" t="s">
        <v>251</v>
      </c>
      <c r="E121" s="246" t="s">
        <v>120</v>
      </c>
      <c r="F121" s="247"/>
      <c r="G121" s="248"/>
      <c r="H121" s="248">
        <v>62410</v>
      </c>
      <c r="I121" s="281">
        <v>62410</v>
      </c>
      <c r="J121" s="250">
        <f>G121+H121</f>
        <v>62410</v>
      </c>
    </row>
    <row r="122" spans="1:10" s="282" customFormat="1" ht="16.2" thickBot="1">
      <c r="A122" s="279"/>
      <c r="B122" s="301" t="s">
        <v>346</v>
      </c>
      <c r="C122" s="244">
        <v>1170</v>
      </c>
      <c r="D122" s="302" t="s">
        <v>251</v>
      </c>
      <c r="E122" s="303" t="s">
        <v>124</v>
      </c>
      <c r="F122" s="247"/>
      <c r="G122" s="248">
        <v>87000</v>
      </c>
      <c r="H122" s="248">
        <v>18000</v>
      </c>
      <c r="I122" s="281">
        <v>18000</v>
      </c>
      <c r="J122" s="250">
        <f>G122+H122</f>
        <v>105000</v>
      </c>
    </row>
    <row r="123" spans="1:10" s="273" customFormat="1" ht="16.8" thickBot="1">
      <c r="A123" s="266"/>
      <c r="B123" s="253"/>
      <c r="C123" s="253"/>
      <c r="D123" s="326"/>
      <c r="E123" s="334" t="s">
        <v>276</v>
      </c>
      <c r="F123" s="327"/>
      <c r="G123" s="257">
        <f>G116</f>
        <v>311810.27</v>
      </c>
      <c r="H123" s="257">
        <f>H116</f>
        <v>1168898.18</v>
      </c>
      <c r="I123" s="257">
        <f>I116</f>
        <v>1168898.18</v>
      </c>
      <c r="J123" s="257">
        <f>J116</f>
        <v>1480708.45</v>
      </c>
    </row>
    <row r="124" spans="1:10" s="226" customFormat="1" ht="48.6">
      <c r="A124" s="422" t="s">
        <v>347</v>
      </c>
      <c r="B124" s="219"/>
      <c r="C124" s="219"/>
      <c r="D124" s="220"/>
      <c r="E124" s="221" t="s">
        <v>348</v>
      </c>
      <c r="F124" s="222" t="s">
        <v>279</v>
      </c>
      <c r="G124" s="223"/>
      <c r="H124" s="223"/>
      <c r="I124" s="224"/>
      <c r="J124" s="225"/>
    </row>
    <row r="125" spans="1:10" s="226" customFormat="1" ht="16.2">
      <c r="A125" s="423"/>
      <c r="B125" s="310" t="s">
        <v>61</v>
      </c>
      <c r="C125" s="311"/>
      <c r="D125" s="312"/>
      <c r="E125" s="229" t="s">
        <v>62</v>
      </c>
      <c r="F125" s="247"/>
      <c r="G125" s="231">
        <f>G126</f>
        <v>13823200</v>
      </c>
      <c r="H125" s="231">
        <f>H126</f>
        <v>120000</v>
      </c>
      <c r="I125" s="231">
        <f t="shared" ref="I125:I126" si="18">I126</f>
        <v>120000</v>
      </c>
      <c r="J125" s="231">
        <f>J126</f>
        <v>13943200</v>
      </c>
    </row>
    <row r="126" spans="1:10" s="226" customFormat="1" ht="16.2">
      <c r="A126" s="423"/>
      <c r="B126" s="314" t="s">
        <v>63</v>
      </c>
      <c r="C126" s="315"/>
      <c r="D126" s="316"/>
      <c r="E126" s="235" t="s">
        <v>62</v>
      </c>
      <c r="F126" s="247"/>
      <c r="G126" s="236">
        <f>G127</f>
        <v>13823200</v>
      </c>
      <c r="H126" s="236">
        <f>H127</f>
        <v>120000</v>
      </c>
      <c r="I126" s="236">
        <f t="shared" si="18"/>
        <v>120000</v>
      </c>
      <c r="J126" s="236">
        <f>J127</f>
        <v>13943200</v>
      </c>
    </row>
    <row r="127" spans="1:10" s="280" customFormat="1" ht="15.6">
      <c r="A127" s="423"/>
      <c r="B127" s="318" t="s">
        <v>194</v>
      </c>
      <c r="C127" s="319"/>
      <c r="D127" s="320"/>
      <c r="E127" s="321" t="s">
        <v>195</v>
      </c>
      <c r="F127" s="241"/>
      <c r="G127" s="242">
        <f>G128+G129</f>
        <v>13823200</v>
      </c>
      <c r="H127" s="242">
        <f>H128+H129</f>
        <v>120000</v>
      </c>
      <c r="I127" s="242">
        <f t="shared" ref="I127" si="19">I128+I129</f>
        <v>120000</v>
      </c>
      <c r="J127" s="243">
        <f>G127+H127</f>
        <v>13943200</v>
      </c>
    </row>
    <row r="128" spans="1:10" s="251" customFormat="1" ht="15.6">
      <c r="A128" s="423"/>
      <c r="B128" s="244" t="s">
        <v>196</v>
      </c>
      <c r="C128" s="244" t="s">
        <v>197</v>
      </c>
      <c r="D128" s="245" t="s">
        <v>198</v>
      </c>
      <c r="E128" s="246" t="s">
        <v>199</v>
      </c>
      <c r="F128" s="261"/>
      <c r="G128" s="264">
        <v>13372001</v>
      </c>
      <c r="H128" s="264">
        <v>120000</v>
      </c>
      <c r="I128" s="265">
        <v>120000</v>
      </c>
      <c r="J128" s="328">
        <f>G128+H128</f>
        <v>13492001</v>
      </c>
    </row>
    <row r="129" spans="1:10" s="251" customFormat="1" ht="33" customHeight="1" thickBot="1">
      <c r="A129" s="260"/>
      <c r="B129" s="244" t="s">
        <v>349</v>
      </c>
      <c r="C129" s="244" t="s">
        <v>350</v>
      </c>
      <c r="D129" s="245" t="s">
        <v>351</v>
      </c>
      <c r="E129" s="303" t="s">
        <v>352</v>
      </c>
      <c r="F129" s="261"/>
      <c r="G129" s="264">
        <v>451199</v>
      </c>
      <c r="H129" s="264">
        <v>0</v>
      </c>
      <c r="I129" s="265">
        <v>0</v>
      </c>
      <c r="J129" s="328">
        <f>G129+H129</f>
        <v>451199</v>
      </c>
    </row>
    <row r="130" spans="1:10" s="226" customFormat="1" ht="16.8" thickBot="1">
      <c r="A130" s="266"/>
      <c r="B130" s="267"/>
      <c r="C130" s="267"/>
      <c r="D130" s="268"/>
      <c r="E130" s="255" t="s">
        <v>276</v>
      </c>
      <c r="F130" s="269"/>
      <c r="G130" s="257">
        <f>G125</f>
        <v>13823200</v>
      </c>
      <c r="H130" s="257">
        <f>H125</f>
        <v>120000</v>
      </c>
      <c r="I130" s="257">
        <f>I125</f>
        <v>120000</v>
      </c>
      <c r="J130" s="257">
        <f>J125</f>
        <v>13943200</v>
      </c>
    </row>
    <row r="131" spans="1:10" ht="30.75" customHeight="1" thickBot="1">
      <c r="A131" s="329"/>
      <c r="B131" s="330"/>
      <c r="C131" s="330"/>
      <c r="D131" s="331"/>
      <c r="E131" s="285" t="s">
        <v>353</v>
      </c>
      <c r="F131" s="332"/>
      <c r="G131" s="333">
        <f>G18+G25+G31+G37+G43+G49+G55+G61+G67+G73+G90+G96+G102+G108+G114+G123+G130</f>
        <v>19154560.27</v>
      </c>
      <c r="H131" s="333">
        <f t="shared" ref="H131:I131" si="20">H18+H25+H31+H37+H43+H49+H55+H61+H67+H73+H90+H96+H102+H108+H114+H123+H130</f>
        <v>5905156.2199999997</v>
      </c>
      <c r="I131" s="333">
        <f t="shared" si="20"/>
        <v>5807248.1799999997</v>
      </c>
      <c r="J131" s="333">
        <f>J18+J25+J31+J37+J43+J49+J55+J61+J67+J73+J90+J96+J108+J114+J123+J130</f>
        <v>25039716.489999998</v>
      </c>
    </row>
    <row r="133" spans="1:10" ht="21" customHeight="1">
      <c r="E133" s="440" t="s">
        <v>354</v>
      </c>
      <c r="F133" s="440"/>
      <c r="G133" s="440"/>
      <c r="H133" s="440"/>
    </row>
  </sheetData>
  <mergeCells count="27">
    <mergeCell ref="E133:H133"/>
    <mergeCell ref="A74:A89"/>
    <mergeCell ref="A97:A101"/>
    <mergeCell ref="A103:A107"/>
    <mergeCell ref="A109:A113"/>
    <mergeCell ref="A124:A128"/>
    <mergeCell ref="A91:A95"/>
    <mergeCell ref="F9:F11"/>
    <mergeCell ref="G9:J9"/>
    <mergeCell ref="G10:G11"/>
    <mergeCell ref="H10:I10"/>
    <mergeCell ref="J10:J11"/>
    <mergeCell ref="E9:E11"/>
    <mergeCell ref="A50:A54"/>
    <mergeCell ref="A56:A60"/>
    <mergeCell ref="A62:A66"/>
    <mergeCell ref="A68:A72"/>
    <mergeCell ref="A13:A17"/>
    <mergeCell ref="A9:A11"/>
    <mergeCell ref="B9:B11"/>
    <mergeCell ref="C9:C11"/>
    <mergeCell ref="D9:D11"/>
    <mergeCell ref="H2:J2"/>
    <mergeCell ref="H3:J3"/>
    <mergeCell ref="H4:J4"/>
    <mergeCell ref="A6:J6"/>
    <mergeCell ref="A7:J7"/>
  </mergeCells>
  <pageMargins left="0.78740157480314965" right="0.78740157480314965" top="0.39370078740157483" bottom="0.39370078740157483" header="0" footer="0"/>
  <pageSetup paperSize="9" scale="5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Дод 1</vt:lpstr>
      <vt:lpstr>Дод 2</vt:lpstr>
      <vt:lpstr>Дод 3</vt:lpstr>
      <vt:lpstr>Дод 4</vt:lpstr>
      <vt:lpstr>Дод 5</vt:lpstr>
      <vt:lpstr>Дод 7</vt:lpstr>
      <vt:lpstr>'Дод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Ревенко</cp:lastModifiedBy>
  <cp:lastPrinted>2020-01-28T08:22:40Z</cp:lastPrinted>
  <dcterms:created xsi:type="dcterms:W3CDTF">2020-01-22T13:35:47Z</dcterms:created>
  <dcterms:modified xsi:type="dcterms:W3CDTF">2020-01-28T08:22:43Z</dcterms:modified>
</cp:coreProperties>
</file>