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616" yWindow="0" windowWidth="20400" windowHeight="9672" tabRatio="789" activeTab="2"/>
  </bookViews>
  <sheets>
    <sheet name="дод.1" sheetId="1" r:id="rId1"/>
    <sheet name="дод.2" sheetId="2" r:id="rId2"/>
    <sheet name="дод.3" sheetId="7" r:id="rId3"/>
    <sheet name="дод 4" sheetId="4" r:id="rId4"/>
    <sheet name="дод 7" sheetId="6" r:id="rId5"/>
  </sheets>
  <definedNames>
    <definedName name="_xlnm.Print_Titles" localSheetId="3">'дод 4'!$A:$B</definedName>
  </definedNames>
  <calcPr calcId="125725"/>
</workbook>
</file>

<file path=xl/calcChain.xml><?xml version="1.0" encoding="utf-8"?>
<calcChain xmlns="http://schemas.openxmlformats.org/spreadsheetml/2006/main">
  <c r="P36" i="7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G67" i="6"/>
  <c r="K15" i="4"/>
  <c r="O20"/>
  <c r="M15"/>
  <c r="I138" i="6" l="1"/>
  <c r="G138"/>
  <c r="J137"/>
  <c r="J136"/>
  <c r="I136"/>
  <c r="H136"/>
  <c r="G136"/>
  <c r="J135"/>
  <c r="I135"/>
  <c r="H135"/>
  <c r="G135"/>
  <c r="J134"/>
  <c r="J138" s="1"/>
  <c r="I134"/>
  <c r="H134"/>
  <c r="H138" s="1"/>
  <c r="G134"/>
  <c r="H132"/>
  <c r="J131"/>
  <c r="J130" s="1"/>
  <c r="J129" s="1"/>
  <c r="J128" s="1"/>
  <c r="J132" s="1"/>
  <c r="I130"/>
  <c r="H130"/>
  <c r="G130"/>
  <c r="I129"/>
  <c r="H129"/>
  <c r="G129"/>
  <c r="I128"/>
  <c r="I132" s="1"/>
  <c r="H128"/>
  <c r="G128"/>
  <c r="G132" s="1"/>
  <c r="G125"/>
  <c r="J125" s="1"/>
  <c r="J124" s="1"/>
  <c r="J123" s="1"/>
  <c r="J122" s="1"/>
  <c r="J126" s="1"/>
  <c r="I124"/>
  <c r="H124"/>
  <c r="G124"/>
  <c r="I123"/>
  <c r="H123"/>
  <c r="G123"/>
  <c r="I122"/>
  <c r="I126" s="1"/>
  <c r="H122"/>
  <c r="H126" s="1"/>
  <c r="G122"/>
  <c r="G126" s="1"/>
  <c r="I119"/>
  <c r="H119"/>
  <c r="G119"/>
  <c r="J119" s="1"/>
  <c r="J118" s="1"/>
  <c r="J117" s="1"/>
  <c r="J116" s="1"/>
  <c r="J120" s="1"/>
  <c r="I118"/>
  <c r="H118"/>
  <c r="G118"/>
  <c r="I117"/>
  <c r="H117"/>
  <c r="G117"/>
  <c r="I116"/>
  <c r="I120" s="1"/>
  <c r="H116"/>
  <c r="H120" s="1"/>
  <c r="G116"/>
  <c r="G120" s="1"/>
  <c r="G113"/>
  <c r="J113" s="1"/>
  <c r="I112"/>
  <c r="H112"/>
  <c r="G112"/>
  <c r="J112" s="1"/>
  <c r="I111"/>
  <c r="H111"/>
  <c r="G111"/>
  <c r="J111" s="1"/>
  <c r="J110" s="1"/>
  <c r="J109" s="1"/>
  <c r="J114" s="1"/>
  <c r="I110"/>
  <c r="H110"/>
  <c r="G110"/>
  <c r="I109"/>
  <c r="I114" s="1"/>
  <c r="H109"/>
  <c r="H114" s="1"/>
  <c r="G109"/>
  <c r="G114" s="1"/>
  <c r="I107"/>
  <c r="G106"/>
  <c r="J106" s="1"/>
  <c r="J105"/>
  <c r="I104"/>
  <c r="H104"/>
  <c r="I103"/>
  <c r="H103"/>
  <c r="I102"/>
  <c r="H102"/>
  <c r="H107" s="1"/>
  <c r="H100"/>
  <c r="J99"/>
  <c r="I98"/>
  <c r="H98"/>
  <c r="G98"/>
  <c r="J98" s="1"/>
  <c r="I97"/>
  <c r="H97"/>
  <c r="G97"/>
  <c r="J97" s="1"/>
  <c r="I96"/>
  <c r="I100" s="1"/>
  <c r="H96"/>
  <c r="G96"/>
  <c r="G100" s="1"/>
  <c r="J93"/>
  <c r="I93"/>
  <c r="I92"/>
  <c r="H92"/>
  <c r="G92"/>
  <c r="J92" s="1"/>
  <c r="G91"/>
  <c r="J91" s="1"/>
  <c r="J89" s="1"/>
  <c r="J90"/>
  <c r="I89"/>
  <c r="H89"/>
  <c r="H86" s="1"/>
  <c r="H85" s="1"/>
  <c r="H94" s="1"/>
  <c r="J88"/>
  <c r="J87" s="1"/>
  <c r="I87"/>
  <c r="I86" s="1"/>
  <c r="I85" s="1"/>
  <c r="I94" s="1"/>
  <c r="H87"/>
  <c r="G87"/>
  <c r="G82"/>
  <c r="J82" s="1"/>
  <c r="I81"/>
  <c r="H81"/>
  <c r="G81"/>
  <c r="J81" s="1"/>
  <c r="G80"/>
  <c r="J80" s="1"/>
  <c r="J79"/>
  <c r="I79"/>
  <c r="J78"/>
  <c r="J77"/>
  <c r="I76"/>
  <c r="H76"/>
  <c r="J76" s="1"/>
  <c r="H75"/>
  <c r="J75" s="1"/>
  <c r="G74"/>
  <c r="J73"/>
  <c r="I72"/>
  <c r="H72"/>
  <c r="J72" s="1"/>
  <c r="G72"/>
  <c r="H68"/>
  <c r="J67"/>
  <c r="I66"/>
  <c r="H66"/>
  <c r="G66"/>
  <c r="J66" s="1"/>
  <c r="I65"/>
  <c r="H65"/>
  <c r="I64"/>
  <c r="I68" s="1"/>
  <c r="H64"/>
  <c r="I62"/>
  <c r="G62"/>
  <c r="J61"/>
  <c r="I60"/>
  <c r="H60"/>
  <c r="J60" s="1"/>
  <c r="G60"/>
  <c r="I59"/>
  <c r="H59"/>
  <c r="J59" s="1"/>
  <c r="G59"/>
  <c r="I58"/>
  <c r="H58"/>
  <c r="J58" s="1"/>
  <c r="J62" s="1"/>
  <c r="G58"/>
  <c r="J55"/>
  <c r="I54"/>
  <c r="H54"/>
  <c r="G54"/>
  <c r="J54" s="1"/>
  <c r="I53"/>
  <c r="H53"/>
  <c r="G53"/>
  <c r="J53" s="1"/>
  <c r="I52"/>
  <c r="H52"/>
  <c r="G52"/>
  <c r="G56" s="1"/>
  <c r="J56" s="1"/>
  <c r="H50"/>
  <c r="J48"/>
  <c r="I47"/>
  <c r="H47"/>
  <c r="G47"/>
  <c r="J47" s="1"/>
  <c r="I46"/>
  <c r="H46"/>
  <c r="G46"/>
  <c r="J46" s="1"/>
  <c r="I45"/>
  <c r="H45"/>
  <c r="G45"/>
  <c r="G50" s="1"/>
  <c r="I43"/>
  <c r="G43"/>
  <c r="J42"/>
  <c r="I41"/>
  <c r="H41"/>
  <c r="J41" s="1"/>
  <c r="G41"/>
  <c r="I40"/>
  <c r="H40"/>
  <c r="J40" s="1"/>
  <c r="G40"/>
  <c r="I39"/>
  <c r="H39"/>
  <c r="J39" s="1"/>
  <c r="J43" s="1"/>
  <c r="G39"/>
  <c r="J36"/>
  <c r="G36"/>
  <c r="I35"/>
  <c r="H35"/>
  <c r="J35" s="1"/>
  <c r="G35"/>
  <c r="I34"/>
  <c r="H34"/>
  <c r="J34" s="1"/>
  <c r="G34"/>
  <c r="I33"/>
  <c r="I37" s="1"/>
  <c r="H33"/>
  <c r="H37" s="1"/>
  <c r="G33"/>
  <c r="G37" s="1"/>
  <c r="H31"/>
  <c r="J30"/>
  <c r="I29"/>
  <c r="H29"/>
  <c r="G29"/>
  <c r="J29" s="1"/>
  <c r="I28"/>
  <c r="H28"/>
  <c r="G28"/>
  <c r="J28" s="1"/>
  <c r="I27"/>
  <c r="I31" s="1"/>
  <c r="H27"/>
  <c r="G27"/>
  <c r="G31" s="1"/>
  <c r="I25"/>
  <c r="G25"/>
  <c r="J24"/>
  <c r="J23"/>
  <c r="I23"/>
  <c r="H23"/>
  <c r="G23"/>
  <c r="I22"/>
  <c r="H22"/>
  <c r="J22" s="1"/>
  <c r="G22"/>
  <c r="I21"/>
  <c r="H21"/>
  <c r="H25" s="1"/>
  <c r="G21"/>
  <c r="J18"/>
  <c r="I18"/>
  <c r="I17"/>
  <c r="H17"/>
  <c r="J17" s="1"/>
  <c r="J16" s="1"/>
  <c r="J15" s="1"/>
  <c r="J19" s="1"/>
  <c r="G17"/>
  <c r="I16"/>
  <c r="H16"/>
  <c r="G16"/>
  <c r="I15"/>
  <c r="I19" s="1"/>
  <c r="H15"/>
  <c r="H19" s="1"/>
  <c r="G15"/>
  <c r="G19" s="1"/>
  <c r="AK20" i="4"/>
  <c r="AJ20"/>
  <c r="AI20"/>
  <c r="AG20"/>
  <c r="AF20"/>
  <c r="AE20"/>
  <c r="AD20"/>
  <c r="AC20"/>
  <c r="AB20"/>
  <c r="AA20"/>
  <c r="Y20"/>
  <c r="X20"/>
  <c r="V20"/>
  <c r="U20"/>
  <c r="T20"/>
  <c r="R20"/>
  <c r="N20"/>
  <c r="I20"/>
  <c r="G20"/>
  <c r="E20"/>
  <c r="C20"/>
  <c r="AH17"/>
  <c r="AH20" s="1"/>
  <c r="AD16"/>
  <c r="Z15"/>
  <c r="Z20" s="1"/>
  <c r="X15"/>
  <c r="W15"/>
  <c r="W20" s="1"/>
  <c r="S15"/>
  <c r="S20" s="1"/>
  <c r="Q15"/>
  <c r="Q20" s="1"/>
  <c r="M20"/>
  <c r="L15"/>
  <c r="L20" s="1"/>
  <c r="J15"/>
  <c r="J20" s="1"/>
  <c r="H15"/>
  <c r="H20" s="1"/>
  <c r="G15"/>
  <c r="F15"/>
  <c r="F20" s="1"/>
  <c r="D15"/>
  <c r="D20" s="1"/>
  <c r="C27" i="2"/>
  <c r="C26"/>
  <c r="C25"/>
  <c r="C24"/>
  <c r="C23"/>
  <c r="C22"/>
  <c r="C20"/>
  <c r="C19"/>
  <c r="C18"/>
  <c r="C17"/>
  <c r="C16"/>
  <c r="C15"/>
  <c r="C18" i="1"/>
  <c r="C17"/>
  <c r="C16"/>
  <c r="C15"/>
  <c r="C14"/>
  <c r="C13"/>
  <c r="C12"/>
  <c r="G65" i="6" l="1"/>
  <c r="J50"/>
  <c r="J86"/>
  <c r="J85" s="1"/>
  <c r="J94" s="1"/>
  <c r="J21"/>
  <c r="J25" s="1"/>
  <c r="J33"/>
  <c r="J37" s="1"/>
  <c r="J27"/>
  <c r="J31" s="1"/>
  <c r="H43"/>
  <c r="J45"/>
  <c r="J52"/>
  <c r="H62"/>
  <c r="G71"/>
  <c r="H74"/>
  <c r="H71" s="1"/>
  <c r="H70" s="1"/>
  <c r="H83" s="1"/>
  <c r="I75"/>
  <c r="I74" s="1"/>
  <c r="I71" s="1"/>
  <c r="I70" s="1"/>
  <c r="I83" s="1"/>
  <c r="I139" s="1"/>
  <c r="G89"/>
  <c r="G86" s="1"/>
  <c r="G85" s="1"/>
  <c r="G94" s="1"/>
  <c r="J96"/>
  <c r="J100" s="1"/>
  <c r="G104"/>
  <c r="K20" i="4"/>
  <c r="P15"/>
  <c r="P20" s="1"/>
  <c r="B20" s="1"/>
  <c r="J74" i="6" l="1"/>
  <c r="H139"/>
  <c r="J65"/>
  <c r="G64"/>
  <c r="J71"/>
  <c r="G70"/>
  <c r="J104"/>
  <c r="G103"/>
  <c r="G68" l="1"/>
  <c r="J64"/>
  <c r="J68" s="1"/>
  <c r="J103"/>
  <c r="G102"/>
  <c r="G83"/>
  <c r="J70"/>
  <c r="J83" s="1"/>
  <c r="G107" l="1"/>
  <c r="J102"/>
  <c r="J107" s="1"/>
  <c r="J139" s="1"/>
  <c r="G139"/>
</calcChain>
</file>

<file path=xl/sharedStrings.xml><?xml version="1.0" encoding="utf-8"?>
<sst xmlns="http://schemas.openxmlformats.org/spreadsheetml/2006/main" count="563" uniqueCount="318">
  <si>
    <t>Додаток 1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</si>
  <si>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</si>
  <si>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</si>
  <si>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</si>
  <si>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</si>
  <si>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</si>
  <si>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</si>
  <si>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</si>
  <si>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</si>
  <si>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</si>
  <si>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</si>
  <si>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</si>
  <si>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</si>
  <si>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</si>
  <si>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</si>
  <si>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Інші субвенції з місцевого бюджету</t>
  </si>
  <si>
    <t>Разом доходів</t>
  </si>
  <si>
    <t>X</t>
  </si>
  <si>
    <t>Селищний голова</t>
  </si>
  <si>
    <t>Мазура М.М.</t>
  </si>
  <si>
    <t>11512000000</t>
  </si>
  <si>
    <t>(код бюджету)</t>
  </si>
  <si>
    <t>до рішення Смолінської селищної ради</t>
  </si>
  <si>
    <t>Додаток 2</t>
  </si>
  <si>
    <t>ФІНАНСУВАННЯ_x000D_
місцевого бюджету на 2020 рік</t>
  </si>
  <si>
    <t>Найменування згідно з Класифікацією фінансування бюджету</t>
  </si>
  <si>
    <t>Фінансування за типом кредитора</t>
  </si>
  <si>
    <t>Внутрішнє фінансування</t>
  </si>
  <si>
    <t>Фінансування за рахунок зміни залишків коштів бюджетів</t>
  </si>
  <si>
    <t>На початок періоду</t>
  </si>
  <si>
    <t>На кінець періоду</t>
  </si>
  <si>
    <t>Кошти, що передаються із загального фонду бюджету до бюджету розвитку (спеціального фонду)</t>
  </si>
  <si>
    <t>Загальне фінансування</t>
  </si>
  <si>
    <t>Фінансування за типом боргового зобов’язання</t>
  </si>
  <si>
    <t>Фінансування за активними операціями</t>
  </si>
  <si>
    <t>Зміни обсягів бюджетних коштів</t>
  </si>
  <si>
    <t>"Про бюджет Смолінської селищної ОТГ на 2020 рік"</t>
  </si>
  <si>
    <t>(в редакції рішення Смолінської селищної ради</t>
  </si>
  <si>
    <t>РОЗПОДІЛ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</si>
  <si>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</si>
  <si>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</si>
  <si>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</si>
  <si>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</si>
  <si>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</si>
  <si>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Разом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</si>
  <si>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</si>
  <si>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</si>
  <si>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</si>
  <si>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</si>
  <si>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</si>
  <si>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0100000</t>
  </si>
  <si>
    <t>Смолінська селищна рада</t>
  </si>
  <si>
    <t>0110000</t>
  </si>
  <si>
    <t>0110150</t>
  </si>
  <si>
    <t>0150</t>
  </si>
  <si>
    <t>0111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</si>
  <si>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</si>
  <si>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0112020</t>
  </si>
  <si>
    <t>2020</t>
  </si>
  <si>
    <t>0732</t>
  </si>
  <si>
    <t>Спеціалізована стаціонарна медична допомога населенню</t>
  </si>
  <si>
    <t>0112144</t>
  </si>
  <si>
    <t>2144</t>
  </si>
  <si>
    <t>0763</t>
  </si>
  <si>
    <t>Централізовані заходи з лікування хворих на цукровий та нецукровий діабет</t>
  </si>
  <si>
    <t>0113104</t>
  </si>
  <si>
    <t>3104</t>
  </si>
  <si>
    <t>1020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</si>
  <si>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</si>
  <si>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0113210</t>
  </si>
  <si>
    <t>3210</t>
  </si>
  <si>
    <t>1050</t>
  </si>
  <si>
    <t>Організація та проведення громадських робіт</t>
  </si>
  <si>
    <t>0116030</t>
  </si>
  <si>
    <t>6030</t>
  </si>
  <si>
    <t>0620</t>
  </si>
  <si>
    <t>Організація благоустрою населених пунктів</t>
  </si>
  <si>
    <t>0117130</t>
  </si>
  <si>
    <t>7130</t>
  </si>
  <si>
    <t>0421</t>
  </si>
  <si>
    <t>Здійснення заходів із землеустрою</t>
  </si>
  <si>
    <t>0117370</t>
  </si>
  <si>
    <t>7370</t>
  </si>
  <si>
    <t>0490</t>
  </si>
  <si>
    <t>Реалізація інших заходів щодо соціально-економічного розвитку територій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</si>
  <si>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</si>
  <si>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</si>
  <si>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</si>
  <si>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</si>
  <si>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</si>
  <si>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</si>
  <si>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1010</t>
  </si>
  <si>
    <t>0910</t>
  </si>
  <si>
    <t>Надання дошкільної освіти</t>
  </si>
  <si>
    <t>0611020</t>
  </si>
  <si>
    <t>0921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</si>
  <si>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</si>
  <si>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0611090</t>
  </si>
  <si>
    <t>1090</t>
  </si>
  <si>
    <t>0960</t>
  </si>
  <si>
    <t>Надання позашкільної освіти закладами позашкільної освіти, заходи із позашкільної роботи з дітьми</t>
  </si>
  <si>
    <t>0611170</t>
  </si>
  <si>
    <t>1170</t>
  </si>
  <si>
    <t>0990</t>
  </si>
  <si>
    <t>Забезпечення діяльності інклюзивно-ресурсних центрів</t>
  </si>
  <si>
    <t>0614030</t>
  </si>
  <si>
    <t>4030</t>
  </si>
  <si>
    <t>0824</t>
  </si>
  <si>
    <t>Забезпечення діяльності бібліотек</t>
  </si>
  <si>
    <t>0614060</t>
  </si>
  <si>
    <t>4060</t>
  </si>
  <si>
    <t>0828</t>
  </si>
  <si>
    <t>Забезпечення діяльності палаців i будинків культури, клубів, центрів дозвілля та iнших клубних закладів</t>
  </si>
  <si>
    <t>УСЬОГО</t>
  </si>
  <si>
    <t>Додаток 4</t>
  </si>
  <si>
    <t xml:space="preserve">Міжбюджетні трансферти між селищним бюджетом 
та іншими бюджетами на 2020 рік                      </t>
  </si>
  <si>
    <t>Код бюджету</t>
  </si>
  <si>
    <t>Найменування бюджету - одержувача/ надавача міжбюджетного трансферту</t>
  </si>
  <si>
    <t>41040200 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</si>
  <si>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Субвенції до селищного бюджету</t>
  </si>
  <si>
    <t>Субвенції з селищного бюджету</t>
  </si>
  <si>
    <t>субвенції загального фонду:</t>
  </si>
  <si>
    <t>субвенції спеціального фонду:</t>
  </si>
  <si>
    <t>субвенції спеціального фонду</t>
  </si>
  <si>
    <t>41033900 Освітня субвенція з державного бюджету місцевим бюджетам</t>
  </si>
  <si>
    <t>41034200 Медична субвенція з державного бюджету місцевим бюджетам</t>
  </si>
  <si>
    <t>41051000 Субвенція з місцевого бюджету на здійснення переданих видатків у сфері освіти за рахунок коштів освітньої субвенції</t>
  </si>
  <si>
    <t>у тому числі:</t>
  </si>
  <si>
    <t>41051100 Субвенція з місцевого бюджету за рахунок залишку коштів освітньої субвенції, що утворився на початок бюджетного періоду</t>
  </si>
  <si>
    <t>41051200 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</si>
  <si>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41051400 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</si>
  <si>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41051500 Субвенція з місцевого бюджету на здійснення переданих видатків у сфері охорони здоров'я за рахунок коштів медичної субвенції</t>
  </si>
  <si>
    <t>41053000 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</si>
  <si>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41053900 Інші субвенції з місцевого бюджету</t>
  </si>
  <si>
    <t>41055000 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</si>
  <si>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на фінансування відділень дзюдо та футболу МДЮСШ, які працюють на базі Смолінського НВО</t>
  </si>
  <si>
    <t>на компенсаційні виплати фізичним особам, які надають соціальні послуги та проживають на території Смолінської ОТГ</t>
  </si>
  <si>
    <t>на виконання комплексної цільової програми для пільгових категорій населення</t>
  </si>
  <si>
    <t>на виконання програми розвитку первинної медико-санітарної допомоги в Смолінській ОТГ на 2020 рік</t>
  </si>
  <si>
    <t>відповідно до Комплексної програми профілактики злочинності і правопорушень на 2019-2020 роки для  Головного управління національної поліції в Кіровоградській області</t>
  </si>
  <si>
    <t>на виконання програми цивільного захисту населення і території Смолінської селищної ради на 2016-2020 роки на поліпшення матеріального  для 34 ДПРЧ У ДСНС України у Кіровоградській області з охорони об'єктів</t>
  </si>
  <si>
    <t>КТПКВ 9740 Субвенція з місцевого бюджету на здійснення природоохоронних заходів</t>
  </si>
  <si>
    <t>на оплату праці з нарахуваннями пелагогічних працівників інклюзивно-ресурсних центрів</t>
  </si>
  <si>
    <t>на ремонт та придбання обладнання для їдалень (харчоблоків) закладів загальної середньої освіти</t>
  </si>
  <si>
    <t>проведення (надання) додаткових психолого-педагогічних і корекційно-розвиткових занять (послуг) та придбання спеціальних засобів корекції психофізичного розвитку для учнів інклюзивних класів закладів загальної середньої освіти</t>
  </si>
  <si>
    <t>на закупівлю засобів навчання та обладнання для навчальних кабінетів початкової школи</t>
  </si>
  <si>
    <t>цільові видатки на лікування хворих на цукровий та нецукровий діабет</t>
  </si>
  <si>
    <t>для ДНЗ "Ромашка" та ДНЗ "Теремок" на харчування</t>
  </si>
  <si>
    <t>для Смолінського НВО для придбання дверей</t>
  </si>
  <si>
    <t>для КНП "СМСЧ" Смолінської селищної ради на покращення матеріально- технічного стану лікарні</t>
  </si>
  <si>
    <t>на лікування хворих на цукровий діабет інсуліном та нецукровий діабет десмопресином</t>
  </si>
  <si>
    <t>на підтримку окремих закладів охорони здоров'я, які надають первинну, вторинну (спеціалізовану), третинну (високоспеціалізовану) та екстренну медичну допомогу за програмою державних гарантій медичного обслуговування населення, та закладів, які передбачено передати з державної у комунальну власність</t>
  </si>
  <si>
    <t>на реалізацію заходів програми розвитку земельних відносин в області</t>
  </si>
  <si>
    <t>відшкодування вартості проїзду один раз на рік громадянам постраждалих в наслідок Чорнобильської катастрофи</t>
  </si>
  <si>
    <t>для визначення видатків з місцевого бюджету на відшкодування пільг з послуг зв'язку ПАТ "Укртелеком"</t>
  </si>
  <si>
    <t>на співфінансування проекту "Реконструкція КНС-1 по вул.Шевченка, 1б с.Березівка Маловисківського району Кіровоградської області. Коригування"</t>
  </si>
  <si>
    <t>(видатки споживання)</t>
  </si>
  <si>
    <t>(видатки розвитку)</t>
  </si>
  <si>
    <t>Бюджет Смолінської селищної ОТГ</t>
  </si>
  <si>
    <t>Районний бюджет Маловисківського району</t>
  </si>
  <si>
    <t>Державний бюджет України</t>
  </si>
  <si>
    <t>Обласний бюджет Кіровоградської області</t>
  </si>
  <si>
    <t>Усього:</t>
  </si>
  <si>
    <t>Селищний голова ______________________ Мазура М.М.</t>
  </si>
  <si>
    <t>(гривень)</t>
  </si>
  <si>
    <t>0110100</t>
  </si>
  <si>
    <t>0110180</t>
  </si>
  <si>
    <t>0180</t>
  </si>
  <si>
    <t>0133</t>
  </si>
  <si>
    <t>Інша діяльність у сфері державного управління</t>
  </si>
  <si>
    <t>0112000</t>
  </si>
  <si>
    <t>Охорона здоров'я</t>
  </si>
  <si>
    <t>0117000</t>
  </si>
  <si>
    <t>Економічна діяльність</t>
  </si>
  <si>
    <t>0117325</t>
  </si>
  <si>
    <t>7325</t>
  </si>
  <si>
    <t>0443</t>
  </si>
  <si>
    <t>Будівництво споруд, установ та закладів фізичної культури і спорту</t>
  </si>
  <si>
    <t>0117330</t>
  </si>
  <si>
    <t>7330</t>
  </si>
  <si>
    <t>Будівництво інших об`єктів комунальної власності</t>
  </si>
  <si>
    <t>0117461</t>
  </si>
  <si>
    <t>7461</t>
  </si>
  <si>
    <t>0456</t>
  </si>
  <si>
    <t>Відділ освіти, культури, молоді та спорту</t>
  </si>
  <si>
    <t>0617000</t>
  </si>
  <si>
    <t>0617321</t>
  </si>
  <si>
    <t>Додаток 7</t>
  </si>
  <si>
    <t>витрат місцевого бюджету на реалізацію місцевих програм у 2020 році</t>
  </si>
  <si>
    <t>№ 
з/п</t>
  </si>
  <si>
    <t>Код програмної класифікації видатків та кредитування місцевих бюджетів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</si>
  <si>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</si>
  <si>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</si>
  <si>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
відповідального виконавця, найменування бюджетної програми згідно з Типовою
програмною класифікацією видатків та кредитування місцевих бюджетів. Найменування
місцевої програми</t>
  </si>
  <si>
    <t>Дата та № рішення селищної ради про затвердження програми</t>
  </si>
  <si>
    <t xml:space="preserve">Передбачено у видатках місцевого бюджету 
на 2020 рік                                                                          </t>
  </si>
  <si>
    <t>загальний
фонд</t>
  </si>
  <si>
    <t>спеціальний
фонд</t>
  </si>
  <si>
    <t>УСЬОГО
видатків</t>
  </si>
  <si>
    <t>4</t>
  </si>
  <si>
    <t>5</t>
  </si>
  <si>
    <t>6</t>
  </si>
  <si>
    <t>1.</t>
  </si>
  <si>
    <t>Цільова програма з організаційного, інформаційно-аналітичного та матеріально-технічного забезпечення діяльності Смолінської об’єднаної територіальної громади на 2020 рік</t>
  </si>
  <si>
    <t>Від 20.12.2019
№367</t>
  </si>
  <si>
    <t xml:space="preserve">Державне управління   </t>
  </si>
  <si>
    <t>УСЬОГО ЗА ПРОГРАМОЮ</t>
  </si>
  <si>
    <t>2.</t>
  </si>
  <si>
    <t>Програма соціальної підтримки дітей Смолінської об'єднаної територіальної громади на 2020 рік</t>
  </si>
  <si>
    <t>Від 20.12.2019 
№367 в редакції рішення від 10.04.2020 №428</t>
  </si>
  <si>
    <t>0113000</t>
  </si>
  <si>
    <t>Соціальний захист та соціальне забезпечення</t>
  </si>
  <si>
    <t>0113112</t>
  </si>
  <si>
    <t>3112</t>
  </si>
  <si>
    <t>1040</t>
  </si>
  <si>
    <t>Заходи державної політики з питань дітей та їх соціального захисту</t>
  </si>
  <si>
    <t>3.</t>
  </si>
  <si>
    <t xml:space="preserve">Комплексна програма соціальної підтримки  учасників АТО, операції Об’єднаних сил, постраждалих учасників Революції Гідності, учасників-добровольців, які брали участь у захисті територіальної цілісності та державного суверенітету на Сході України та вшанування пам’яті загиблих на 2018 – 2020 роки Смолінської об’єднаної територіальної громади
</t>
  </si>
  <si>
    <r>
      <t>Від 22.12.2017</t>
    </r>
    <r>
      <rPr>
        <sz val="12"/>
        <rFont val="Times New Roman"/>
        <family val="1"/>
        <charset val="204"/>
      </rPr>
      <t xml:space="preserve"> </t>
    </r>
    <r>
      <rPr>
        <i/>
        <sz val="12"/>
        <rFont val="Times New Roman"/>
        <family val="1"/>
        <charset val="204"/>
      </rPr>
      <t>№31
в редакції рішення 
від 20.12.2019
№367</t>
    </r>
  </si>
  <si>
    <t>0113242</t>
  </si>
  <si>
    <t>3242</t>
  </si>
  <si>
    <t>Інші заходи у сфері соціального захисту і соціального забезпечення</t>
  </si>
  <si>
    <t>4.</t>
  </si>
  <si>
    <t xml:space="preserve">Програма соціального захисту малозабезпечених верств населення Смолінської об’єднаної територіальної громади на 2018-2020 роки
</t>
  </si>
  <si>
    <t>Від 22.12.2017
 №31
в редакції рішення
від 31.08.2020
№481</t>
  </si>
  <si>
    <t>5.</t>
  </si>
  <si>
    <t xml:space="preserve">Програма соціального захисту громадян Смолінської об’єднаної територіальної громади, які постраждали внаслідок Чорнобильської катастрофи на 2018-2020 рік
</t>
  </si>
  <si>
    <t>Від 22.12.2017
 №31
в редакції рішення
від 20.12.2019
№367</t>
  </si>
  <si>
    <t>6.</t>
  </si>
  <si>
    <t>Програма охорони навколишнього природного середовища Смолінської об’єднаної територіальної громади на 2019 – 2023 роки</t>
  </si>
  <si>
    <t>Від 21.12.2018 
№223 в редакції рішення від 31.08.2020   №481</t>
  </si>
  <si>
    <t>0118000</t>
  </si>
  <si>
    <t>Інша діяльність</t>
  </si>
  <si>
    <t>0118340</t>
  </si>
  <si>
    <t>8340</t>
  </si>
  <si>
    <t>0540</t>
  </si>
  <si>
    <t>Природоохоронні заходи за рахунок цільових фондів</t>
  </si>
  <si>
    <t>0119740</t>
  </si>
  <si>
    <t>Субвенція з місцевого бюджету на здійснення природоохоронних заходів</t>
  </si>
  <si>
    <t>7.</t>
  </si>
  <si>
    <t xml:space="preserve">Комплексна цільова програма для пільгових категорій населення Смолінської об’єднаної територіальної громади на 2018-2020 роки
</t>
  </si>
  <si>
    <t>0119000</t>
  </si>
  <si>
    <t>Міжбюджетні трансферти</t>
  </si>
  <si>
    <t>0119770</t>
  </si>
  <si>
    <t>9770</t>
  </si>
  <si>
    <t>8.</t>
  </si>
  <si>
    <t xml:space="preserve">Програма призначення і виплати компенсацій фізичним особам, які надають соціальні послуги на 2018-2020 роки
</t>
  </si>
  <si>
    <t>9.</t>
  </si>
  <si>
    <t>Програма розвитку земельних відносин Смолінської об'єднаної територіальної громади на 2017 - 2020 р.р.</t>
  </si>
  <si>
    <t>Від 22.12.2017
 №147
в редакції рішення
від 21.12.2018
№223</t>
  </si>
  <si>
    <t>10.</t>
  </si>
  <si>
    <t>Програма економічного і соціального розвитку Смолінської об’єднаної територіальної громади на 2018-2020 роки</t>
  </si>
  <si>
    <t>Від 22.12.2017
 №33
в редакції рішення
від 07.02.2020
№406</t>
  </si>
  <si>
    <t>0116000</t>
  </si>
  <si>
    <t>Житлово-комунальне господарство</t>
  </si>
  <si>
    <t>0117363</t>
  </si>
  <si>
    <t>7363</t>
  </si>
  <si>
    <t>Виконання інвестиційних проектів в рамках здійснення заходів щодо соціально-економічного розвитку окремих територій</t>
  </si>
  <si>
    <t>Утримання та розвиток автомобільних доріг та дорожньої інфраструктури за рахунок коштів місцевого бюджету</t>
  </si>
  <si>
    <t>0117640</t>
  </si>
  <si>
    <t>7640</t>
  </si>
  <si>
    <t>0470</t>
  </si>
  <si>
    <t>Заходи з енергозбереження</t>
  </si>
  <si>
    <t xml:space="preserve">Інші субвенції з місцевого бюджету </t>
  </si>
  <si>
    <t>11.</t>
  </si>
  <si>
    <t>Комплексна програма розвитку освіти Смолінської об’єднаної територіальної громади на 2019-2021</t>
  </si>
  <si>
    <t>Від 21.12.2018 
№223 в редакції рішення від 05.04.2019   №277</t>
  </si>
  <si>
    <t>Орган з питань освіти і науки</t>
  </si>
  <si>
    <t>0610100</t>
  </si>
  <si>
    <t>0110160</t>
  </si>
  <si>
    <t>Керівництво і управління у відповідній сфері у містах (місті Києві), селищах, селах, об'єднаних територіальних громадах</t>
  </si>
  <si>
    <t>0611000</t>
  </si>
  <si>
    <t>Освіта</t>
  </si>
  <si>
    <t>.0611020</t>
  </si>
  <si>
    <t xml:space="preserve">Економічна діяльність </t>
  </si>
  <si>
    <t>Будівництво освітніх установ та закладів</t>
  </si>
  <si>
    <t>12.</t>
  </si>
  <si>
    <t>Програма надання одноразової допомоги дітям-сиротам і дітям, позбавленим батьківського піклування після досягнення 18-річного віку на території Смолінської ОТГ на 2020-2021 рік</t>
  </si>
  <si>
    <t>Від 07.02.2020
 №405</t>
  </si>
  <si>
    <t>13.</t>
  </si>
  <si>
    <t>Програма розвитку культури Смолінської об’єднаної територіальної громади на 2020 рік</t>
  </si>
  <si>
    <t xml:space="preserve">Від 20.12.2019
 №367   в редакції рішення від 31.08.2020 №481     </t>
  </si>
  <si>
    <t>0614000</t>
  </si>
  <si>
    <t>Культура і мистецтво</t>
  </si>
  <si>
    <t>14.</t>
  </si>
  <si>
    <t>Програма розвитку медичної  допомоги та стимулів для медичних працівників Смолінської об'єднаної територіальної громади на 2019-2023 роки</t>
  </si>
  <si>
    <t>Від 21.12.2018 
№223                  в редакції рішення
від 31.08.2020
№481</t>
  </si>
  <si>
    <t>15.</t>
  </si>
  <si>
    <t>Програма підтримки та розвитку комунального некомерційного підприємства "Смолінський центр первинної медико-санітарної допомоги" Смолінської селищної ради на період 2020-2022 роки</t>
  </si>
  <si>
    <t>Від 10.04.2020 
№429</t>
  </si>
  <si>
    <t>.0112111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</si>
  <si>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</si>
  <si>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</si>
  <si>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16.</t>
  </si>
  <si>
    <t xml:space="preserve">Комплексна програма профілактики і правопорушень на 2019 - 2020 роки </t>
  </si>
  <si>
    <t>Від 15.02.2019 
№239</t>
  </si>
  <si>
    <t>.0119800</t>
  </si>
  <si>
    <t>Субвенція з місцевого бюджету державному бюджету на виконання програм соціально-економічного розвитку регіонів</t>
  </si>
  <si>
    <t>17.</t>
  </si>
  <si>
    <t>Програма цивільного захисту населення і території Смолінської селищної ради на 2016 - 2020 роки</t>
  </si>
  <si>
    <t>Від 26.02.2016 
№53                                     в редавкції рішення від 10.04.2020             №428</t>
  </si>
  <si>
    <t>18.</t>
  </si>
  <si>
    <t>Програма фінансової підтримки КП «Селищний ринок», КП «Енерговодоканал» та ОКВП «Дніпро-Кіровоград»,КП «Добробут»,що здійснюють свою діяльність на території Смолінської селищної ради та здійснення внесків до їх статутного капіталу на 2018 –2020 роки</t>
  </si>
  <si>
    <t>Від 05.10.2018 
№180                                     в редакції рішення від 19.06.2020             №462</t>
  </si>
  <si>
    <t>.0116013</t>
  </si>
  <si>
    <t>Забезпечення діяльності водопровідно-каналізаційного господарства</t>
  </si>
  <si>
    <t>РАЗОМ</t>
  </si>
  <si>
    <t>Селищний голова                                                                               Мазура М.М.</t>
  </si>
  <si>
    <t>ЗМІНИ</t>
  </si>
  <si>
    <t>до розподілу видатків селищного бюджету на 2020 рік</t>
  </si>
  <si>
    <t>визначеного у додатку 3 до рішення Смолінської селищної ради від 20 грудня 2019 року № 377</t>
  </si>
  <si>
    <t>(з урахуванням змін, внесених рішенням селищної ради від 07 лютого 2020 року № 406, від 13 березня 2020 року № 427, від 10 квітня 2020 року № 432,</t>
  </si>
  <si>
    <t>від 08 травня 2020 року № 441, 19 червня 2020 року № 447, від 31 серпня 2020 року № 483, від 22 вересня 2020 року № 511, від 22 жовтня 2020 року № 513)</t>
  </si>
  <si>
    <t>від 27 листопада 2020 року № 14</t>
  </si>
  <si>
    <t>від 27 листопада 2020 року № 14)</t>
  </si>
  <si>
    <t>на закупівлю засобів захисту учасників освітнього процесу в закладах загальної середньої освіти під час карантину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</si>
  <si>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</t>
  </si>
  <si>
    <t>Відділ освіти Смолінської селищної рад</t>
  </si>
</sst>
</file>

<file path=xl/styles.xml><?xml version="1.0" encoding="utf-8"?>
<styleSheet xmlns="http://schemas.openxmlformats.org/spreadsheetml/2006/main">
  <numFmts count="7">
    <numFmt numFmtId="164" formatCode="#,##0.0"/>
    <numFmt numFmtId="165" formatCode="_-* #,##0.00_₴_-;\-* #,##0.00_₴_-;_-* &quot;-&quot;??_₴_-;_-@_-"/>
    <numFmt numFmtId="166" formatCode="_(* #,##0.00_);_(* \(#,##0.00\);_(* &quot;-&quot;??_);_(@_)"/>
    <numFmt numFmtId="167" formatCode="_-* #,##0.00_р_._-;\-* #,##0.00_р_._-;_-* &quot;-&quot;??_р_._-;_-@_-"/>
    <numFmt numFmtId="168" formatCode="#,##0.000"/>
    <numFmt numFmtId="169" formatCode="000000"/>
    <numFmt numFmtId="170" formatCode="0000"/>
  </numFmts>
  <fonts count="30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sz val="12"/>
      <name val="Times New Roman Cyr"/>
      <charset val="204"/>
    </font>
    <font>
      <sz val="12"/>
      <color theme="1"/>
      <name val="Calibri"/>
      <family val="2"/>
      <charset val="204"/>
      <scheme val="minor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Helv"/>
      <charset val="204"/>
    </font>
    <font>
      <sz val="16"/>
      <name val="Times New Roman Cyr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71">
    <xf numFmtId="0" fontId="0" fillId="0" borderId="0"/>
    <xf numFmtId="0" fontId="4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7" fillId="0" borderId="0"/>
    <xf numFmtId="0" fontId="16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9" fillId="0" borderId="0"/>
    <xf numFmtId="0" fontId="15" fillId="0" borderId="0"/>
    <xf numFmtId="0" fontId="2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6" fontId="19" fillId="0" borderId="0" applyFont="0" applyFill="0" applyBorder="0" applyAlignment="0" applyProtection="0"/>
    <xf numFmtId="167" fontId="19" fillId="0" borderId="0" applyFont="0" applyFill="0" applyBorder="0" applyAlignment="0" applyProtection="0"/>
  </cellStyleXfs>
  <cellXfs count="307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 wrapText="1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ill="1"/>
    <xf numFmtId="0" fontId="1" fillId="0" borderId="2" xfId="0" quotePrefix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1" fillId="0" borderId="2" xfId="0" quotePrefix="1" applyNumberFormat="1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 wrapText="1"/>
    </xf>
    <xf numFmtId="4" fontId="1" fillId="0" borderId="2" xfId="0" applyNumberFormat="1" applyFont="1" applyBorder="1" applyAlignment="1">
      <alignment vertical="center" wrapText="1"/>
    </xf>
    <xf numFmtId="0" fontId="0" fillId="0" borderId="2" xfId="0" quotePrefix="1" applyBorder="1" applyAlignment="1">
      <alignment horizontal="center" vertical="center" wrapText="1"/>
    </xf>
    <xf numFmtId="4" fontId="0" fillId="0" borderId="2" xfId="0" quotePrefix="1" applyNumberFormat="1" applyBorder="1" applyAlignment="1">
      <alignment horizontal="center" vertical="center" wrapText="1"/>
    </xf>
    <xf numFmtId="4" fontId="0" fillId="0" borderId="2" xfId="0" quotePrefix="1" applyNumberFormat="1" applyBorder="1" applyAlignment="1">
      <alignment vertical="center" wrapText="1"/>
    </xf>
    <xf numFmtId="4" fontId="0" fillId="2" borderId="2" xfId="0" applyNumberFormat="1" applyFill="1" applyBorder="1" applyAlignment="1">
      <alignment vertical="center" wrapText="1"/>
    </xf>
    <xf numFmtId="4" fontId="0" fillId="0" borderId="2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vertical="top" wrapText="1"/>
    </xf>
    <xf numFmtId="0" fontId="7" fillId="0" borderId="0" xfId="0" applyFont="1" applyFill="1"/>
    <xf numFmtId="0" fontId="8" fillId="0" borderId="0" xfId="1" applyFont="1" applyFill="1" applyAlignment="1">
      <alignment vertical="top" wrapText="1"/>
    </xf>
    <xf numFmtId="0" fontId="5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left" vertical="top" wrapText="1"/>
    </xf>
    <xf numFmtId="0" fontId="7" fillId="0" borderId="0" xfId="0" applyNumberFormat="1" applyFont="1" applyFill="1" applyAlignment="1">
      <alignment wrapText="1"/>
    </xf>
    <xf numFmtId="0" fontId="7" fillId="0" borderId="0" xfId="0" applyNumberFormat="1" applyFont="1" applyFill="1" applyAlignment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 applyAlignment="1">
      <alignment horizontal="left" wrapText="1"/>
    </xf>
    <xf numFmtId="0" fontId="9" fillId="0" borderId="0" xfId="1" applyFont="1" applyFill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7" fillId="0" borderId="1" xfId="0" quotePrefix="1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5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0" xfId="1" applyFont="1" applyFill="1" applyBorder="1" applyAlignment="1">
      <alignment vertical="top" wrapText="1"/>
    </xf>
    <xf numFmtId="0" fontId="9" fillId="0" borderId="12" xfId="1" applyFont="1" applyFill="1" applyBorder="1" applyAlignment="1">
      <alignment horizontal="center" vertical="top" wrapText="1"/>
    </xf>
    <xf numFmtId="0" fontId="5" fillId="0" borderId="0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vertical="top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horizontal="left" vertical="top" wrapText="1"/>
    </xf>
    <xf numFmtId="0" fontId="11" fillId="0" borderId="14" xfId="1" applyFont="1" applyFill="1" applyBorder="1" applyAlignment="1">
      <alignment vertical="top" wrapText="1"/>
    </xf>
    <xf numFmtId="0" fontId="5" fillId="0" borderId="16" xfId="1" applyFont="1" applyFill="1" applyBorder="1" applyAlignment="1">
      <alignment horizontal="left" vertical="top" wrapText="1"/>
    </xf>
    <xf numFmtId="0" fontId="5" fillId="0" borderId="18" xfId="1" applyNumberFormat="1" applyFont="1" applyFill="1" applyBorder="1" applyAlignment="1">
      <alignment horizontal="center" vertical="top" wrapText="1"/>
    </xf>
    <xf numFmtId="0" fontId="13" fillId="0" borderId="18" xfId="1" applyFont="1" applyFill="1" applyBorder="1" applyAlignment="1">
      <alignment horizontal="left" vertical="top" wrapText="1"/>
    </xf>
    <xf numFmtId="4" fontId="14" fillId="0" borderId="19" xfId="1" applyNumberFormat="1" applyFont="1" applyFill="1" applyBorder="1" applyAlignment="1">
      <alignment horizontal="left" vertical="top" wrapText="1"/>
    </xf>
    <xf numFmtId="4" fontId="11" fillId="0" borderId="19" xfId="1" applyNumberFormat="1" applyFont="1" applyFill="1" applyBorder="1" applyAlignment="1">
      <alignment horizontal="left" vertical="top" wrapText="1"/>
    </xf>
    <xf numFmtId="4" fontId="11" fillId="0" borderId="20" xfId="1" applyNumberFormat="1" applyFont="1" applyFill="1" applyBorder="1" applyAlignment="1">
      <alignment horizontal="left" vertical="top" wrapText="1"/>
    </xf>
    <xf numFmtId="4" fontId="11" fillId="0" borderId="18" xfId="1" applyNumberFormat="1" applyFont="1" applyFill="1" applyBorder="1" applyAlignment="1">
      <alignment horizontal="left" vertical="top" wrapText="1"/>
    </xf>
    <xf numFmtId="4" fontId="11" fillId="0" borderId="21" xfId="1" applyNumberFormat="1" applyFont="1" applyFill="1" applyBorder="1" applyAlignment="1">
      <alignment horizontal="left" vertical="top" wrapText="1"/>
    </xf>
    <xf numFmtId="0" fontId="5" fillId="0" borderId="18" xfId="1" applyFont="1" applyFill="1" applyBorder="1" applyAlignment="1">
      <alignment vertical="top" wrapText="1"/>
    </xf>
    <xf numFmtId="0" fontId="5" fillId="0" borderId="22" xfId="1" applyNumberFormat="1" applyFont="1" applyFill="1" applyBorder="1" applyAlignment="1">
      <alignment horizontal="center" vertical="top" wrapText="1"/>
    </xf>
    <xf numFmtId="0" fontId="13" fillId="0" borderId="22" xfId="1" applyFont="1" applyFill="1" applyBorder="1" applyAlignment="1">
      <alignment horizontal="left" vertical="top" wrapText="1"/>
    </xf>
    <xf numFmtId="4" fontId="14" fillId="0" borderId="23" xfId="1" applyNumberFormat="1" applyFont="1" applyFill="1" applyBorder="1" applyAlignment="1">
      <alignment horizontal="center" vertical="top" wrapText="1"/>
    </xf>
    <xf numFmtId="4" fontId="11" fillId="0" borderId="23" xfId="1" applyNumberFormat="1" applyFont="1" applyFill="1" applyBorder="1" applyAlignment="1">
      <alignment horizontal="left" vertical="top" wrapText="1"/>
    </xf>
    <xf numFmtId="4" fontId="11" fillId="0" borderId="24" xfId="1" applyNumberFormat="1" applyFont="1" applyFill="1" applyBorder="1" applyAlignment="1">
      <alignment horizontal="left" vertical="top" wrapText="1"/>
    </xf>
    <xf numFmtId="4" fontId="11" fillId="0" borderId="22" xfId="1" applyNumberFormat="1" applyFont="1" applyFill="1" applyBorder="1" applyAlignment="1">
      <alignment horizontal="left" vertical="top" wrapText="1"/>
    </xf>
    <xf numFmtId="4" fontId="11" fillId="0" borderId="4" xfId="1" applyNumberFormat="1" applyFont="1" applyFill="1" applyBorder="1" applyAlignment="1">
      <alignment horizontal="left" vertical="top" wrapText="1"/>
    </xf>
    <xf numFmtId="4" fontId="11" fillId="0" borderId="25" xfId="1" applyNumberFormat="1" applyFont="1" applyFill="1" applyBorder="1" applyAlignment="1">
      <alignment horizontal="left" vertical="top" wrapText="1"/>
    </xf>
    <xf numFmtId="0" fontId="5" fillId="0" borderId="10" xfId="1" applyNumberFormat="1" applyFont="1" applyFill="1" applyBorder="1" applyAlignment="1">
      <alignment horizontal="center" vertical="top" wrapText="1"/>
    </xf>
    <xf numFmtId="0" fontId="13" fillId="0" borderId="10" xfId="1" applyFont="1" applyFill="1" applyBorder="1" applyAlignment="1">
      <alignment horizontal="left" vertical="top" wrapText="1"/>
    </xf>
    <xf numFmtId="4" fontId="14" fillId="0" borderId="16" xfId="1" applyNumberFormat="1" applyFont="1" applyFill="1" applyBorder="1" applyAlignment="1">
      <alignment horizontal="center" vertical="top" wrapText="1"/>
    </xf>
    <xf numFmtId="4" fontId="11" fillId="0" borderId="16" xfId="1" applyNumberFormat="1" applyFont="1" applyFill="1" applyBorder="1" applyAlignment="1">
      <alignment horizontal="left" vertical="top" wrapText="1"/>
    </xf>
    <xf numFmtId="4" fontId="11" fillId="0" borderId="26" xfId="1" applyNumberFormat="1" applyFont="1" applyFill="1" applyBorder="1" applyAlignment="1">
      <alignment horizontal="left" vertical="top" wrapText="1"/>
    </xf>
    <xf numFmtId="4" fontId="11" fillId="0" borderId="10" xfId="1" applyNumberFormat="1" applyFont="1" applyFill="1" applyBorder="1" applyAlignment="1">
      <alignment horizontal="left" vertical="top" wrapText="1"/>
    </xf>
    <xf numFmtId="4" fontId="11" fillId="0" borderId="0" xfId="1" applyNumberFormat="1" applyFont="1" applyFill="1" applyBorder="1" applyAlignment="1">
      <alignment horizontal="left" vertical="top" wrapText="1"/>
    </xf>
    <xf numFmtId="0" fontId="9" fillId="0" borderId="14" xfId="1" applyFont="1" applyFill="1" applyBorder="1" applyAlignment="1">
      <alignment horizontal="center" vertical="center" wrapText="1"/>
    </xf>
    <xf numFmtId="4" fontId="9" fillId="0" borderId="14" xfId="1" applyNumberFormat="1" applyFont="1" applyFill="1" applyBorder="1" applyAlignment="1">
      <alignment horizontal="center" vertical="center" wrapText="1"/>
    </xf>
    <xf numFmtId="4" fontId="9" fillId="0" borderId="27" xfId="1" applyNumberFormat="1" applyFont="1" applyFill="1" applyBorder="1" applyAlignment="1">
      <alignment horizontal="center" vertical="center" wrapText="1"/>
    </xf>
    <xf numFmtId="4" fontId="9" fillId="0" borderId="7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164" fontId="5" fillId="0" borderId="0" xfId="1" applyNumberFormat="1" applyFont="1" applyFill="1" applyAlignment="1">
      <alignment horizontal="center" vertical="center" wrapText="1"/>
    </xf>
    <xf numFmtId="164" fontId="5" fillId="0" borderId="0" xfId="1" applyNumberFormat="1" applyFont="1" applyFill="1" applyAlignment="1">
      <alignment vertical="center" wrapText="1"/>
    </xf>
    <xf numFmtId="164" fontId="11" fillId="0" borderId="0" xfId="1" applyNumberFormat="1" applyFont="1" applyFill="1" applyAlignment="1">
      <alignment vertical="center" wrapText="1"/>
    </xf>
    <xf numFmtId="0" fontId="11" fillId="0" borderId="0" xfId="1" applyFont="1" applyFill="1" applyAlignment="1">
      <alignment vertical="center" wrapText="1"/>
    </xf>
    <xf numFmtId="0" fontId="5" fillId="0" borderId="0" xfId="65" applyFont="1" applyFill="1"/>
    <xf numFmtId="169" fontId="9" fillId="0" borderId="0" xfId="65" applyNumberFormat="1" applyFont="1" applyFill="1" applyProtection="1">
      <protection locked="0"/>
    </xf>
    <xf numFmtId="169" fontId="5" fillId="0" borderId="0" xfId="65" applyNumberFormat="1" applyFont="1" applyFill="1" applyProtection="1">
      <protection locked="0"/>
    </xf>
    <xf numFmtId="0" fontId="9" fillId="0" borderId="0" xfId="65" applyFont="1" applyFill="1" applyAlignment="1">
      <alignment horizontal="left"/>
    </xf>
    <xf numFmtId="0" fontId="24" fillId="0" borderId="0" xfId="0" applyFont="1" applyFill="1"/>
    <xf numFmtId="0" fontId="9" fillId="0" borderId="0" xfId="65" applyFont="1" applyFill="1" applyAlignment="1"/>
    <xf numFmtId="0" fontId="22" fillId="0" borderId="0" xfId="65" applyFont="1" applyFill="1" applyBorder="1" applyAlignment="1"/>
    <xf numFmtId="169" fontId="5" fillId="0" borderId="0" xfId="65" applyNumberFormat="1" applyFont="1" applyFill="1" applyAlignment="1" applyProtection="1">
      <alignment vertical="center"/>
      <protection locked="0"/>
    </xf>
    <xf numFmtId="169" fontId="9" fillId="0" borderId="0" xfId="65" applyNumberFormat="1" applyFont="1" applyFill="1" applyAlignment="1" applyProtection="1">
      <alignment horizontal="left" vertical="center" wrapText="1"/>
      <protection locked="0"/>
    </xf>
    <xf numFmtId="0" fontId="24" fillId="0" borderId="0" xfId="65" applyNumberFormat="1" applyFont="1" applyFill="1" applyAlignment="1"/>
    <xf numFmtId="0" fontId="25" fillId="0" borderId="0" xfId="65" applyNumberFormat="1" applyFont="1" applyFill="1" applyAlignment="1">
      <alignment wrapText="1"/>
    </xf>
    <xf numFmtId="0" fontId="24" fillId="0" borderId="0" xfId="65" applyNumberFormat="1" applyFont="1" applyFill="1" applyAlignment="1">
      <alignment horizontal="left"/>
    </xf>
    <xf numFmtId="0" fontId="25" fillId="0" borderId="0" xfId="65" applyNumberFormat="1" applyFont="1" applyFill="1" applyAlignment="1">
      <alignment horizontal="left" wrapText="1"/>
    </xf>
    <xf numFmtId="0" fontId="0" fillId="0" borderId="1" xfId="0" quotePrefix="1" applyFont="1" applyFill="1" applyBorder="1" applyAlignment="1">
      <alignment horizontal="left"/>
    </xf>
    <xf numFmtId="169" fontId="9" fillId="0" borderId="0" xfId="65" applyNumberFormat="1" applyFont="1" applyFill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horizontal="left"/>
    </xf>
    <xf numFmtId="169" fontId="11" fillId="0" borderId="0" xfId="65" applyNumberFormat="1" applyFont="1" applyFill="1" applyAlignment="1" applyProtection="1">
      <alignment horizontal="left"/>
      <protection locked="0"/>
    </xf>
    <xf numFmtId="0" fontId="11" fillId="0" borderId="0" xfId="65" applyFont="1" applyFill="1" applyAlignment="1">
      <alignment horizontal="center"/>
    </xf>
    <xf numFmtId="0" fontId="5" fillId="0" borderId="0" xfId="65" applyFont="1" applyFill="1" applyAlignment="1">
      <alignment horizontal="right"/>
    </xf>
    <xf numFmtId="0" fontId="26" fillId="0" borderId="37" xfId="65" applyFont="1" applyFill="1" applyBorder="1" applyAlignment="1">
      <alignment horizontal="center" vertical="center" wrapText="1"/>
    </xf>
    <xf numFmtId="0" fontId="26" fillId="0" borderId="38" xfId="65" applyFont="1" applyFill="1" applyBorder="1" applyAlignment="1">
      <alignment horizontal="center" vertical="center" wrapText="1"/>
    </xf>
    <xf numFmtId="0" fontId="9" fillId="0" borderId="27" xfId="65" applyFont="1" applyFill="1" applyBorder="1" applyAlignment="1">
      <alignment horizontal="center" vertical="center"/>
    </xf>
    <xf numFmtId="0" fontId="9" fillId="0" borderId="40" xfId="65" applyFont="1" applyFill="1" applyBorder="1" applyAlignment="1">
      <alignment horizontal="center" vertical="center"/>
    </xf>
    <xf numFmtId="49" fontId="9" fillId="0" borderId="41" xfId="65" applyNumberFormat="1" applyFont="1" applyFill="1" applyBorder="1" applyAlignment="1" applyProtection="1">
      <alignment horizontal="center" vertical="center"/>
      <protection locked="0"/>
    </xf>
    <xf numFmtId="0" fontId="9" fillId="0" borderId="41" xfId="65" applyFont="1" applyFill="1" applyBorder="1" applyAlignment="1">
      <alignment horizontal="center" vertical="center"/>
    </xf>
    <xf numFmtId="0" fontId="9" fillId="0" borderId="42" xfId="65" applyFont="1" applyFill="1" applyBorder="1" applyAlignment="1">
      <alignment horizontal="center" vertical="center"/>
    </xf>
    <xf numFmtId="0" fontId="9" fillId="0" borderId="43" xfId="65" applyFont="1" applyFill="1" applyBorder="1" applyAlignment="1">
      <alignment horizontal="center" vertical="center"/>
    </xf>
    <xf numFmtId="0" fontId="9" fillId="0" borderId="30" xfId="65" applyFont="1" applyFill="1" applyBorder="1" applyAlignment="1">
      <alignment horizontal="center" vertical="top"/>
    </xf>
    <xf numFmtId="169" fontId="5" fillId="0" borderId="30" xfId="65" applyNumberFormat="1" applyFont="1" applyFill="1" applyBorder="1" applyAlignment="1" applyProtection="1">
      <alignment horizontal="center" vertical="top"/>
      <protection locked="0"/>
    </xf>
    <xf numFmtId="0" fontId="10" fillId="0" borderId="30" xfId="65" applyFont="1" applyFill="1" applyBorder="1" applyAlignment="1">
      <alignment horizontal="left" vertical="top" wrapText="1"/>
    </xf>
    <xf numFmtId="0" fontId="11" fillId="0" borderId="30" xfId="65" applyFont="1" applyFill="1" applyBorder="1" applyAlignment="1">
      <alignment horizontal="center" vertical="top" wrapText="1"/>
    </xf>
    <xf numFmtId="4" fontId="10" fillId="0" borderId="30" xfId="65" applyNumberFormat="1" applyFont="1" applyFill="1" applyBorder="1" applyAlignment="1">
      <alignment vertical="top"/>
    </xf>
    <xf numFmtId="4" fontId="10" fillId="0" borderId="31" xfId="65" applyNumberFormat="1" applyFont="1" applyFill="1" applyBorder="1" applyAlignment="1">
      <alignment vertical="top"/>
    </xf>
    <xf numFmtId="4" fontId="10" fillId="0" borderId="32" xfId="65" applyNumberFormat="1" applyFont="1" applyFill="1" applyBorder="1" applyAlignment="1">
      <alignment vertical="top"/>
    </xf>
    <xf numFmtId="0" fontId="10" fillId="0" borderId="0" xfId="65" applyFont="1" applyFill="1"/>
    <xf numFmtId="49" fontId="22" fillId="0" borderId="2" xfId="65" applyNumberFormat="1" applyFont="1" applyFill="1" applyBorder="1" applyAlignment="1">
      <alignment horizontal="center" vertical="top" wrapText="1"/>
    </xf>
    <xf numFmtId="49" fontId="9" fillId="0" borderId="2" xfId="65" applyNumberFormat="1" applyFont="1" applyFill="1" applyBorder="1" applyAlignment="1" applyProtection="1">
      <alignment horizontal="center" vertical="top"/>
      <protection locked="0"/>
    </xf>
    <xf numFmtId="2" fontId="25" fillId="0" borderId="2" xfId="65" quotePrefix="1" applyNumberFormat="1" applyFont="1" applyFill="1" applyBorder="1" applyAlignment="1">
      <alignment vertical="center" wrapText="1"/>
    </xf>
    <xf numFmtId="0" fontId="10" fillId="0" borderId="44" xfId="65" applyFont="1" applyFill="1" applyBorder="1" applyAlignment="1">
      <alignment horizontal="center" vertical="top" wrapText="1"/>
    </xf>
    <xf numFmtId="4" fontId="9" fillId="0" borderId="44" xfId="65" applyNumberFormat="1" applyFont="1" applyFill="1" applyBorder="1" applyAlignment="1">
      <alignment vertical="top"/>
    </xf>
    <xf numFmtId="49" fontId="23" fillId="0" borderId="2" xfId="65" applyNumberFormat="1" applyFont="1" applyFill="1" applyBorder="1" applyAlignment="1">
      <alignment horizontal="center" vertical="top" wrapText="1"/>
    </xf>
    <xf numFmtId="49" fontId="10" fillId="0" borderId="2" xfId="65" applyNumberFormat="1" applyFont="1" applyFill="1" applyBorder="1" applyAlignment="1">
      <alignment horizontal="center" vertical="top"/>
    </xf>
    <xf numFmtId="49" fontId="10" fillId="0" borderId="2" xfId="65" applyNumberFormat="1" applyFont="1" applyFill="1" applyBorder="1" applyAlignment="1" applyProtection="1">
      <alignment horizontal="center" vertical="top"/>
      <protection locked="0"/>
    </xf>
    <xf numFmtId="3" fontId="23" fillId="0" borderId="1" xfId="65" applyNumberFormat="1" applyFont="1" applyFill="1" applyBorder="1" applyAlignment="1">
      <alignment horizontal="left" vertical="top" wrapText="1"/>
    </xf>
    <xf numFmtId="4" fontId="10" fillId="0" borderId="44" xfId="65" applyNumberFormat="1" applyFont="1" applyFill="1" applyBorder="1" applyAlignment="1">
      <alignment vertical="top"/>
    </xf>
    <xf numFmtId="0" fontId="5" fillId="0" borderId="2" xfId="65" quotePrefix="1" applyFont="1" applyFill="1" applyBorder="1" applyAlignment="1">
      <alignment horizontal="center" vertical="center" wrapText="1"/>
    </xf>
    <xf numFmtId="49" fontId="5" fillId="0" borderId="2" xfId="65" applyNumberFormat="1" applyFont="1" applyFill="1" applyBorder="1" applyAlignment="1">
      <alignment horizontal="center" vertical="top"/>
    </xf>
    <xf numFmtId="170" fontId="5" fillId="0" borderId="2" xfId="65" applyNumberFormat="1" applyFont="1" applyFill="1" applyBorder="1" applyAlignment="1" applyProtection="1">
      <alignment horizontal="center" vertical="top"/>
      <protection locked="0"/>
    </xf>
    <xf numFmtId="2" fontId="5" fillId="0" borderId="2" xfId="65" applyNumberFormat="1" applyFont="1" applyFill="1" applyBorder="1" applyAlignment="1">
      <alignment vertical="center" wrapText="1"/>
    </xf>
    <xf numFmtId="0" fontId="5" fillId="0" borderId="44" xfId="65" applyFont="1" applyFill="1" applyBorder="1" applyAlignment="1">
      <alignment horizontal="center" vertical="top" wrapText="1"/>
    </xf>
    <xf numFmtId="4" fontId="5" fillId="0" borderId="44" xfId="65" applyNumberFormat="1" applyFont="1" applyFill="1" applyBorder="1" applyAlignment="1">
      <alignment vertical="top"/>
    </xf>
    <xf numFmtId="4" fontId="5" fillId="0" borderId="45" xfId="65" applyNumberFormat="1" applyFont="1" applyFill="1" applyBorder="1" applyAlignment="1">
      <alignment vertical="top"/>
    </xf>
    <xf numFmtId="0" fontId="11" fillId="0" borderId="2" xfId="65" quotePrefix="1" applyFont="1" applyFill="1" applyBorder="1" applyAlignment="1">
      <alignment horizontal="center" vertical="center" wrapText="1"/>
    </xf>
    <xf numFmtId="2" fontId="11" fillId="0" borderId="2" xfId="65" quotePrefix="1" applyNumberFormat="1" applyFont="1" applyFill="1" applyBorder="1" applyAlignment="1">
      <alignment horizontal="center" vertical="center" wrapText="1"/>
    </xf>
    <xf numFmtId="2" fontId="11" fillId="0" borderId="2" xfId="65" quotePrefix="1" applyNumberFormat="1" applyFont="1" applyFill="1" applyBorder="1" applyAlignment="1">
      <alignment vertical="center" wrapText="1"/>
    </xf>
    <xf numFmtId="0" fontId="11" fillId="0" borderId="44" xfId="65" applyFont="1" applyFill="1" applyBorder="1" applyAlignment="1">
      <alignment horizontal="center" vertical="top" wrapText="1"/>
    </xf>
    <xf numFmtId="4" fontId="11" fillId="0" borderId="44" xfId="65" applyNumberFormat="1" applyFont="1" applyFill="1" applyBorder="1" applyAlignment="1">
      <alignment vertical="top"/>
    </xf>
    <xf numFmtId="4" fontId="11" fillId="0" borderId="46" xfId="65" applyNumberFormat="1" applyFont="1" applyFill="1" applyBorder="1" applyAlignment="1">
      <alignment vertical="top"/>
    </xf>
    <xf numFmtId="4" fontId="11" fillId="0" borderId="45" xfId="65" applyNumberFormat="1" applyFont="1" applyFill="1" applyBorder="1" applyAlignment="1">
      <alignment vertical="top"/>
    </xf>
    <xf numFmtId="0" fontId="11" fillId="0" borderId="0" xfId="65" applyFont="1" applyFill="1"/>
    <xf numFmtId="0" fontId="10" fillId="0" borderId="27" xfId="65" applyFont="1" applyFill="1" applyBorder="1" applyAlignment="1">
      <alignment horizontal="center" vertical="top"/>
    </xf>
    <xf numFmtId="0" fontId="10" fillId="0" borderId="40" xfId="65" applyFont="1" applyFill="1" applyBorder="1" applyAlignment="1">
      <alignment horizontal="center" vertical="top"/>
    </xf>
    <xf numFmtId="168" fontId="5" fillId="0" borderId="41" xfId="65" applyNumberFormat="1" applyFont="1" applyFill="1" applyBorder="1" applyAlignment="1">
      <alignment horizontal="center" vertical="top"/>
    </xf>
    <xf numFmtId="169" fontId="10" fillId="0" borderId="41" xfId="65" applyNumberFormat="1" applyFont="1" applyFill="1" applyBorder="1" applyAlignment="1" applyProtection="1">
      <alignment horizontal="center" vertical="top"/>
      <protection locked="0"/>
    </xf>
    <xf numFmtId="0" fontId="10" fillId="0" borderId="41" xfId="65" applyFont="1" applyFill="1" applyBorder="1" applyAlignment="1">
      <alignment vertical="top"/>
    </xf>
    <xf numFmtId="4" fontId="10" fillId="0" borderId="41" xfId="65" applyNumberFormat="1" applyFont="1" applyFill="1" applyBorder="1" applyAlignment="1">
      <alignment vertical="top"/>
    </xf>
    <xf numFmtId="0" fontId="9" fillId="0" borderId="28" xfId="65" applyFont="1" applyFill="1" applyBorder="1" applyAlignment="1">
      <alignment horizontal="center" vertical="top"/>
    </xf>
    <xf numFmtId="0" fontId="9" fillId="0" borderId="16" xfId="65" applyFont="1" applyFill="1" applyBorder="1" applyAlignment="1">
      <alignment horizontal="center" vertical="top"/>
    </xf>
    <xf numFmtId="0" fontId="9" fillId="0" borderId="26" xfId="65" applyFont="1" applyFill="1" applyBorder="1" applyAlignment="1">
      <alignment horizontal="center" vertical="top"/>
    </xf>
    <xf numFmtId="0" fontId="11" fillId="0" borderId="2" xfId="65" applyFont="1" applyFill="1" applyBorder="1" applyAlignment="1">
      <alignment horizontal="center" vertical="top" wrapText="1"/>
    </xf>
    <xf numFmtId="4" fontId="5" fillId="0" borderId="2" xfId="65" applyNumberFormat="1" applyFont="1" applyFill="1" applyBorder="1" applyAlignment="1">
      <alignment vertical="top"/>
    </xf>
    <xf numFmtId="0" fontId="11" fillId="0" borderId="26" xfId="65" applyFont="1" applyFill="1" applyBorder="1" applyAlignment="1">
      <alignment horizontal="center" vertical="top"/>
    </xf>
    <xf numFmtId="4" fontId="11" fillId="0" borderId="2" xfId="65" applyNumberFormat="1" applyFont="1" applyFill="1" applyBorder="1" applyAlignment="1">
      <alignment vertical="top"/>
    </xf>
    <xf numFmtId="4" fontId="11" fillId="0" borderId="3" xfId="65" applyNumberFormat="1" applyFont="1" applyFill="1" applyBorder="1" applyAlignment="1">
      <alignment vertical="top"/>
    </xf>
    <xf numFmtId="0" fontId="9" fillId="0" borderId="27" xfId="65" applyFont="1" applyFill="1" applyBorder="1" applyAlignment="1">
      <alignment horizontal="center" vertical="top"/>
    </xf>
    <xf numFmtId="0" fontId="9" fillId="0" borderId="40" xfId="65" applyFont="1" applyFill="1" applyBorder="1" applyAlignment="1">
      <alignment horizontal="center" vertical="top"/>
    </xf>
    <xf numFmtId="169" fontId="5" fillId="0" borderId="41" xfId="65" applyNumberFormat="1" applyFont="1" applyFill="1" applyBorder="1" applyAlignment="1" applyProtection="1">
      <alignment horizontal="center" vertical="top"/>
      <protection locked="0"/>
    </xf>
    <xf numFmtId="0" fontId="11" fillId="0" borderId="41" xfId="65" applyFont="1" applyFill="1" applyBorder="1" applyAlignment="1">
      <alignment horizontal="center" vertical="top" wrapText="1"/>
    </xf>
    <xf numFmtId="0" fontId="10" fillId="0" borderId="30" xfId="65" applyFont="1" applyFill="1" applyBorder="1" applyAlignment="1">
      <alignment horizontal="center" vertical="top"/>
    </xf>
    <xf numFmtId="169" fontId="27" fillId="0" borderId="30" xfId="65" applyNumberFormat="1" applyFont="1" applyFill="1" applyBorder="1" applyAlignment="1" applyProtection="1">
      <alignment horizontal="center" vertical="top"/>
      <protection locked="0"/>
    </xf>
    <xf numFmtId="169" fontId="10" fillId="0" borderId="30" xfId="65" applyNumberFormat="1" applyFont="1" applyFill="1" applyBorder="1" applyAlignment="1" applyProtection="1">
      <alignment horizontal="left" vertical="top" wrapText="1"/>
      <protection locked="0"/>
    </xf>
    <xf numFmtId="0" fontId="10" fillId="0" borderId="0" xfId="65" applyFont="1" applyFill="1" applyBorder="1"/>
    <xf numFmtId="49" fontId="22" fillId="0" borderId="25" xfId="65" applyNumberFormat="1" applyFont="1" applyFill="1" applyBorder="1" applyAlignment="1">
      <alignment horizontal="center" vertical="top" wrapText="1"/>
    </xf>
    <xf numFmtId="4" fontId="9" fillId="0" borderId="45" xfId="65" applyNumberFormat="1" applyFont="1" applyFill="1" applyBorder="1" applyAlignment="1">
      <alignment vertical="top"/>
    </xf>
    <xf numFmtId="0" fontId="10" fillId="0" borderId="26" xfId="65" applyFont="1" applyFill="1" applyBorder="1" applyAlignment="1">
      <alignment horizontal="center" vertical="top"/>
    </xf>
    <xf numFmtId="49" fontId="23" fillId="0" borderId="25" xfId="65" applyNumberFormat="1" applyFont="1" applyFill="1" applyBorder="1" applyAlignment="1">
      <alignment horizontal="center" vertical="top" wrapText="1"/>
    </xf>
    <xf numFmtId="4" fontId="10" fillId="0" borderId="45" xfId="65" applyNumberFormat="1" applyFont="1" applyFill="1" applyBorder="1" applyAlignment="1">
      <alignment vertical="top"/>
    </xf>
    <xf numFmtId="0" fontId="5" fillId="0" borderId="26" xfId="65" applyFont="1" applyFill="1" applyBorder="1" applyAlignment="1">
      <alignment horizontal="center" vertical="top"/>
    </xf>
    <xf numFmtId="0" fontId="5" fillId="0" borderId="0" xfId="65" applyFont="1" applyFill="1" applyBorder="1"/>
    <xf numFmtId="4" fontId="11" fillId="0" borderId="47" xfId="65" applyNumberFormat="1" applyFont="1" applyFill="1" applyBorder="1" applyAlignment="1">
      <alignment vertical="top"/>
    </xf>
    <xf numFmtId="0" fontId="11" fillId="0" borderId="0" xfId="65" applyFont="1" applyFill="1" applyBorder="1"/>
    <xf numFmtId="0" fontId="10" fillId="0" borderId="27" xfId="65" applyFont="1" applyFill="1" applyBorder="1" applyAlignment="1">
      <alignment horizontal="center" vertical="center"/>
    </xf>
    <xf numFmtId="169" fontId="27" fillId="0" borderId="41" xfId="65" applyNumberFormat="1" applyFont="1" applyFill="1" applyBorder="1" applyAlignment="1" applyProtection="1">
      <alignment horizontal="center" vertical="top"/>
      <protection locked="0"/>
    </xf>
    <xf numFmtId="0" fontId="10" fillId="0" borderId="41" xfId="65" applyFont="1" applyFill="1" applyBorder="1" applyAlignment="1">
      <alignment horizontal="center" vertical="top"/>
    </xf>
    <xf numFmtId="0" fontId="9" fillId="0" borderId="15" xfId="65" applyFont="1" applyFill="1" applyBorder="1" applyAlignment="1">
      <alignment horizontal="center" vertical="top"/>
    </xf>
    <xf numFmtId="0" fontId="9" fillId="0" borderId="44" xfId="65" applyFont="1" applyFill="1" applyBorder="1" applyAlignment="1">
      <alignment horizontal="center" vertical="top"/>
    </xf>
    <xf numFmtId="169" fontId="5" fillId="0" borderId="44" xfId="65" applyNumberFormat="1" applyFont="1" applyFill="1" applyBorder="1" applyAlignment="1" applyProtection="1">
      <alignment horizontal="center" vertical="top"/>
      <protection locked="0"/>
    </xf>
    <xf numFmtId="0" fontId="10" fillId="0" borderId="44" xfId="65" applyFont="1" applyFill="1" applyBorder="1" applyAlignment="1">
      <alignment horizontal="left" vertical="top" wrapText="1"/>
    </xf>
    <xf numFmtId="4" fontId="10" fillId="0" borderId="47" xfId="65" applyNumberFormat="1" applyFont="1" applyFill="1" applyBorder="1" applyAlignment="1">
      <alignment vertical="top"/>
    </xf>
    <xf numFmtId="49" fontId="9" fillId="0" borderId="2" xfId="65" applyNumberFormat="1" applyFont="1" applyFill="1" applyBorder="1" applyAlignment="1">
      <alignment horizontal="center" vertical="top" wrapText="1"/>
    </xf>
    <xf numFmtId="49" fontId="9" fillId="0" borderId="5" xfId="65" applyNumberFormat="1" applyFont="1" applyFill="1" applyBorder="1" applyAlignment="1" applyProtection="1">
      <alignment horizontal="center" vertical="top"/>
      <protection locked="0"/>
    </xf>
    <xf numFmtId="49" fontId="10" fillId="0" borderId="25" xfId="65" applyNumberFormat="1" applyFont="1" applyFill="1" applyBorder="1" applyAlignment="1">
      <alignment horizontal="center" vertical="top" wrapText="1"/>
    </xf>
    <xf numFmtId="3" fontId="10" fillId="0" borderId="1" xfId="65" applyNumberFormat="1" applyFont="1" applyFill="1" applyBorder="1" applyAlignment="1">
      <alignment horizontal="left" vertical="top" wrapText="1"/>
    </xf>
    <xf numFmtId="0" fontId="11" fillId="0" borderId="48" xfId="65" quotePrefix="1" applyFont="1" applyFill="1" applyBorder="1" applyAlignment="1">
      <alignment horizontal="center" vertical="center" wrapText="1"/>
    </xf>
    <xf numFmtId="2" fontId="11" fillId="0" borderId="33" xfId="65" quotePrefix="1" applyNumberFormat="1" applyFont="1" applyFill="1" applyBorder="1" applyAlignment="1">
      <alignment horizontal="center" vertical="center" wrapText="1"/>
    </xf>
    <xf numFmtId="2" fontId="11" fillId="0" borderId="33" xfId="65" applyNumberFormat="1" applyFont="1" applyFill="1" applyBorder="1" applyAlignment="1">
      <alignment vertical="center" wrapText="1"/>
    </xf>
    <xf numFmtId="0" fontId="11" fillId="0" borderId="33" xfId="65" applyFont="1" applyFill="1" applyBorder="1" applyAlignment="1">
      <alignment horizontal="center" vertical="top" wrapText="1"/>
    </xf>
    <xf numFmtId="4" fontId="11" fillId="0" borderId="33" xfId="65" applyNumberFormat="1" applyFont="1" applyFill="1" applyBorder="1" applyAlignment="1">
      <alignment vertical="top"/>
    </xf>
    <xf numFmtId="4" fontId="11" fillId="0" borderId="49" xfId="65" applyNumberFormat="1" applyFont="1" applyFill="1" applyBorder="1" applyAlignment="1">
      <alignment vertical="top"/>
    </xf>
    <xf numFmtId="4" fontId="10" fillId="0" borderId="42" xfId="65" applyNumberFormat="1" applyFont="1" applyFill="1" applyBorder="1" applyAlignment="1">
      <alignment vertical="top"/>
    </xf>
    <xf numFmtId="4" fontId="10" fillId="0" borderId="43" xfId="65" applyNumberFormat="1" applyFont="1" applyFill="1" applyBorder="1" applyAlignment="1">
      <alignment vertical="top"/>
    </xf>
    <xf numFmtId="0" fontId="9" fillId="0" borderId="50" xfId="65" applyFont="1" applyFill="1" applyBorder="1" applyAlignment="1">
      <alignment horizontal="center" vertical="top"/>
    </xf>
    <xf numFmtId="0" fontId="10" fillId="0" borderId="29" xfId="65" applyFont="1" applyFill="1" applyBorder="1" applyAlignment="1">
      <alignment horizontal="center" vertical="top"/>
    </xf>
    <xf numFmtId="168" fontId="5" fillId="0" borderId="30" xfId="65" applyNumberFormat="1" applyFont="1" applyFill="1" applyBorder="1" applyAlignment="1">
      <alignment horizontal="center" vertical="top"/>
    </xf>
    <xf numFmtId="2" fontId="5" fillId="0" borderId="2" xfId="65" quotePrefix="1" applyNumberFormat="1" applyFont="1" applyFill="1" applyBorder="1" applyAlignment="1">
      <alignment horizontal="center" vertical="center" wrapText="1"/>
    </xf>
    <xf numFmtId="2" fontId="11" fillId="0" borderId="2" xfId="65" applyNumberFormat="1" applyFont="1" applyFill="1" applyBorder="1" applyAlignment="1">
      <alignment vertical="center" wrapText="1"/>
    </xf>
    <xf numFmtId="168" fontId="5" fillId="0" borderId="29" xfId="65" applyNumberFormat="1" applyFont="1" applyFill="1" applyBorder="1" applyAlignment="1">
      <alignment horizontal="center" vertical="top"/>
    </xf>
    <xf numFmtId="0" fontId="10" fillId="0" borderId="0" xfId="65" applyFont="1" applyFill="1" applyAlignment="1">
      <alignment vertical="top" wrapText="1"/>
    </xf>
    <xf numFmtId="0" fontId="25" fillId="0" borderId="2" xfId="65" quotePrefix="1" applyFont="1" applyFill="1" applyBorder="1" applyAlignment="1">
      <alignment horizontal="center" vertical="center" wrapText="1"/>
    </xf>
    <xf numFmtId="0" fontId="25" fillId="0" borderId="2" xfId="65" applyFont="1" applyFill="1" applyBorder="1" applyAlignment="1">
      <alignment horizontal="center" vertical="center" wrapText="1"/>
    </xf>
    <xf numFmtId="2" fontId="25" fillId="0" borderId="2" xfId="65" applyNumberFormat="1" applyFont="1" applyFill="1" applyBorder="1" applyAlignment="1">
      <alignment horizontal="center" vertical="center" wrapText="1"/>
    </xf>
    <xf numFmtId="2" fontId="25" fillId="0" borderId="2" xfId="65" applyNumberFormat="1" applyFont="1" applyFill="1" applyBorder="1" applyAlignment="1">
      <alignment vertical="center" wrapText="1"/>
    </xf>
    <xf numFmtId="0" fontId="10" fillId="0" borderId="16" xfId="65" applyFont="1" applyFill="1" applyBorder="1" applyAlignment="1">
      <alignment horizontal="center" vertical="top"/>
    </xf>
    <xf numFmtId="0" fontId="28" fillId="0" borderId="2" xfId="65" quotePrefix="1" applyFont="1" applyFill="1" applyBorder="1" applyAlignment="1">
      <alignment horizontal="center" vertical="center" wrapText="1"/>
    </xf>
    <xf numFmtId="0" fontId="28" fillId="0" borderId="2" xfId="65" applyFont="1" applyFill="1" applyBorder="1" applyAlignment="1">
      <alignment horizontal="center" vertical="center" wrapText="1"/>
    </xf>
    <xf numFmtId="2" fontId="28" fillId="0" borderId="2" xfId="65" applyNumberFormat="1" applyFont="1" applyFill="1" applyBorder="1" applyAlignment="1">
      <alignment horizontal="center" vertical="center" wrapText="1"/>
    </xf>
    <xf numFmtId="2" fontId="28" fillId="0" borderId="2" xfId="65" quotePrefix="1" applyNumberFormat="1" applyFont="1" applyFill="1" applyBorder="1" applyAlignment="1">
      <alignment vertical="center" wrapText="1"/>
    </xf>
    <xf numFmtId="0" fontId="5" fillId="0" borderId="16" xfId="65" applyFont="1" applyFill="1" applyBorder="1" applyAlignment="1">
      <alignment horizontal="center" vertical="top"/>
    </xf>
    <xf numFmtId="0" fontId="24" fillId="0" borderId="2" xfId="65" quotePrefix="1" applyFont="1" applyFill="1" applyBorder="1" applyAlignment="1">
      <alignment horizontal="center" vertical="center" wrapText="1"/>
    </xf>
    <xf numFmtId="0" fontId="24" fillId="0" borderId="2" xfId="65" applyFont="1" applyFill="1" applyBorder="1" applyAlignment="1">
      <alignment horizontal="center" vertical="center" wrapText="1"/>
    </xf>
    <xf numFmtId="2" fontId="24" fillId="0" borderId="2" xfId="65" applyNumberFormat="1" applyFont="1" applyFill="1" applyBorder="1" applyAlignment="1">
      <alignment horizontal="center" vertical="center" wrapText="1"/>
    </xf>
    <xf numFmtId="2" fontId="24" fillId="0" borderId="2" xfId="65" applyNumberFormat="1" applyFont="1" applyFill="1" applyBorder="1" applyAlignment="1">
      <alignment vertical="center" wrapText="1"/>
    </xf>
    <xf numFmtId="2" fontId="24" fillId="0" borderId="2" xfId="65" quotePrefix="1" applyNumberFormat="1" applyFont="1" applyFill="1" applyBorder="1" applyAlignment="1">
      <alignment horizontal="center" vertical="center" wrapText="1"/>
    </xf>
    <xf numFmtId="2" fontId="29" fillId="0" borderId="2" xfId="65" applyNumberFormat="1" applyFont="1" applyFill="1" applyBorder="1" applyAlignment="1">
      <alignment vertical="center" wrapText="1"/>
    </xf>
    <xf numFmtId="0" fontId="5" fillId="0" borderId="2" xfId="65" applyFont="1" applyFill="1" applyBorder="1" applyAlignment="1">
      <alignment horizontal="center" vertical="top" wrapText="1"/>
    </xf>
    <xf numFmtId="0" fontId="11" fillId="0" borderId="2" xfId="65" applyFont="1" applyFill="1" applyBorder="1" applyAlignment="1">
      <alignment horizontal="center" vertical="center" wrapText="1"/>
    </xf>
    <xf numFmtId="0" fontId="5" fillId="0" borderId="51" xfId="65" applyFont="1" applyFill="1" applyBorder="1" applyAlignment="1">
      <alignment horizontal="center" vertical="top" wrapText="1"/>
    </xf>
    <xf numFmtId="4" fontId="11" fillId="0" borderId="51" xfId="65" applyNumberFormat="1" applyFont="1" applyFill="1" applyBorder="1" applyAlignment="1">
      <alignment vertical="top"/>
    </xf>
    <xf numFmtId="49" fontId="5" fillId="0" borderId="41" xfId="65" applyNumberFormat="1" applyFont="1" applyFill="1" applyBorder="1" applyAlignment="1" applyProtection="1">
      <alignment horizontal="center" vertical="top"/>
      <protection locked="0"/>
    </xf>
    <xf numFmtId="0" fontId="5" fillId="0" borderId="41" xfId="65" applyFont="1" applyFill="1" applyBorder="1" applyAlignment="1">
      <alignment horizontal="center" vertical="top" wrapText="1"/>
    </xf>
    <xf numFmtId="0" fontId="10" fillId="0" borderId="33" xfId="65" applyFont="1" applyFill="1" applyBorder="1" applyAlignment="1">
      <alignment horizontal="center" vertical="top"/>
    </xf>
    <xf numFmtId="169" fontId="27" fillId="0" borderId="44" xfId="65" applyNumberFormat="1" applyFont="1" applyFill="1" applyBorder="1" applyAlignment="1" applyProtection="1">
      <alignment horizontal="center" vertical="top"/>
      <protection locked="0"/>
    </xf>
    <xf numFmtId="0" fontId="10" fillId="0" borderId="7" xfId="65" applyFont="1" applyFill="1" applyBorder="1" applyAlignment="1">
      <alignment horizontal="center" vertical="center"/>
    </xf>
    <xf numFmtId="0" fontId="10" fillId="0" borderId="42" xfId="65" applyFont="1" applyFill="1" applyBorder="1" applyAlignment="1">
      <alignment horizontal="center" vertical="top"/>
    </xf>
    <xf numFmtId="4" fontId="11" fillId="0" borderId="52" xfId="65" applyNumberFormat="1" applyFont="1" applyFill="1" applyBorder="1" applyAlignment="1">
      <alignment vertical="top"/>
    </xf>
    <xf numFmtId="4" fontId="5" fillId="0" borderId="47" xfId="65" applyNumberFormat="1" applyFont="1" applyFill="1" applyBorder="1" applyAlignment="1">
      <alignment vertical="top"/>
    </xf>
    <xf numFmtId="0" fontId="5" fillId="0" borderId="27" xfId="65" applyFont="1" applyFill="1" applyBorder="1"/>
    <xf numFmtId="0" fontId="5" fillId="0" borderId="41" xfId="65" applyFont="1" applyFill="1" applyBorder="1"/>
    <xf numFmtId="169" fontId="5" fillId="0" borderId="41" xfId="65" applyNumberFormat="1" applyFont="1" applyFill="1" applyBorder="1" applyProtection="1">
      <protection locked="0"/>
    </xf>
    <xf numFmtId="169" fontId="10" fillId="0" borderId="41" xfId="65" applyNumberFormat="1" applyFont="1" applyFill="1" applyBorder="1" applyAlignment="1" applyProtection="1">
      <alignment vertical="top"/>
      <protection locked="0"/>
    </xf>
    <xf numFmtId="4" fontId="10" fillId="0" borderId="41" xfId="65" applyNumberFormat="1" applyFont="1" applyFill="1" applyBorder="1" applyAlignment="1">
      <alignment horizontal="right" vertical="top" wrapText="1"/>
    </xf>
    <xf numFmtId="0" fontId="5" fillId="0" borderId="0" xfId="1" applyFont="1" applyFill="1" applyAlignment="1">
      <alignment horizontal="center" vertical="center" wrapText="1"/>
    </xf>
    <xf numFmtId="0" fontId="9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top" wrapText="1"/>
    </xf>
    <xf numFmtId="0" fontId="5" fillId="0" borderId="17" xfId="1" applyFont="1" applyFill="1" applyBorder="1" applyAlignment="1">
      <alignment horizontal="center" vertical="top" wrapText="1"/>
    </xf>
    <xf numFmtId="0" fontId="5" fillId="0" borderId="0" xfId="1" applyFont="1" applyFill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15" xfId="1" applyFont="1" applyFill="1" applyBorder="1" applyAlignment="1">
      <alignment horizontal="center" vertical="top" wrapText="1"/>
    </xf>
    <xf numFmtId="0" fontId="5" fillId="0" borderId="16" xfId="1" applyFont="1" applyFill="1" applyBorder="1" applyAlignment="1">
      <alignment horizontal="center" vertical="top" wrapText="1"/>
    </xf>
    <xf numFmtId="0" fontId="5" fillId="0" borderId="11" xfId="1" applyFont="1" applyFill="1" applyBorder="1" applyAlignment="1">
      <alignment horizontal="center" vertical="top" wrapText="1"/>
    </xf>
    <xf numFmtId="0" fontId="5" fillId="0" borderId="7" xfId="1" applyFont="1" applyFill="1" applyBorder="1" applyAlignment="1">
      <alignment horizontal="center" vertical="top" wrapText="1"/>
    </xf>
    <xf numFmtId="0" fontId="5" fillId="0" borderId="9" xfId="1" applyFont="1" applyFill="1" applyBorder="1" applyAlignment="1">
      <alignment horizontal="center" vertical="top" wrapText="1"/>
    </xf>
    <xf numFmtId="0" fontId="11" fillId="0" borderId="7" xfId="1" applyFont="1" applyFill="1" applyBorder="1" applyAlignment="1">
      <alignment horizontal="left" vertical="top" wrapText="1"/>
    </xf>
    <xf numFmtId="0" fontId="11" fillId="0" borderId="8" xfId="1" applyFont="1" applyFill="1" applyBorder="1" applyAlignment="1">
      <alignment horizontal="left" vertical="top" wrapText="1"/>
    </xf>
    <xf numFmtId="0" fontId="11" fillId="0" borderId="15" xfId="1" applyFont="1" applyFill="1" applyBorder="1" applyAlignment="1">
      <alignment horizontal="left" vertical="top" wrapText="1"/>
    </xf>
    <xf numFmtId="0" fontId="11" fillId="0" borderId="53" xfId="1" applyFont="1" applyFill="1" applyBorder="1" applyAlignment="1">
      <alignment horizontal="left" vertical="top" wrapText="1"/>
    </xf>
    <xf numFmtId="0" fontId="11" fillId="0" borderId="9" xfId="1" applyFont="1" applyFill="1" applyBorder="1" applyAlignment="1">
      <alignment horizontal="left" vertical="top" wrapText="1"/>
    </xf>
    <xf numFmtId="0" fontId="9" fillId="0" borderId="0" xfId="1" applyFont="1" applyFill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top" wrapText="1"/>
    </xf>
    <xf numFmtId="0" fontId="9" fillId="0" borderId="10" xfId="1" applyFont="1" applyFill="1" applyBorder="1" applyAlignment="1">
      <alignment horizontal="center" vertical="top" wrapText="1"/>
    </xf>
    <xf numFmtId="0" fontId="9" fillId="0" borderId="17" xfId="1" applyFont="1" applyFill="1" applyBorder="1" applyAlignment="1">
      <alignment horizontal="center" vertical="top" wrapText="1"/>
    </xf>
    <xf numFmtId="0" fontId="12" fillId="0" borderId="6" xfId="1" applyFont="1" applyFill="1" applyBorder="1" applyAlignment="1">
      <alignment horizontal="center" vertical="top" wrapText="1"/>
    </xf>
    <xf numFmtId="0" fontId="12" fillId="0" borderId="10" xfId="1" applyFont="1" applyFill="1" applyBorder="1" applyAlignment="1">
      <alignment horizontal="center" vertical="top" wrapText="1"/>
    </xf>
    <xf numFmtId="0" fontId="12" fillId="0" borderId="17" xfId="1" applyFont="1" applyFill="1" applyBorder="1" applyAlignment="1">
      <alignment horizontal="center" vertical="top" wrapText="1"/>
    </xf>
    <xf numFmtId="0" fontId="9" fillId="0" borderId="7" xfId="1" applyFont="1" applyFill="1" applyBorder="1" applyAlignment="1">
      <alignment horizontal="center" vertical="top" wrapText="1"/>
    </xf>
    <xf numFmtId="0" fontId="0" fillId="0" borderId="8" xfId="0" applyBorder="1"/>
    <xf numFmtId="0" fontId="9" fillId="0" borderId="8" xfId="1" applyFont="1" applyFill="1" applyBorder="1" applyAlignment="1">
      <alignment horizontal="center" vertical="top" wrapText="1"/>
    </xf>
    <xf numFmtId="0" fontId="9" fillId="0" borderId="9" xfId="1" applyFont="1" applyFill="1" applyBorder="1" applyAlignment="1">
      <alignment horizontal="center" vertical="top" wrapText="1"/>
    </xf>
    <xf numFmtId="0" fontId="9" fillId="0" borderId="11" xfId="1" applyFont="1" applyFill="1" applyBorder="1" applyAlignment="1">
      <alignment horizontal="center" vertical="top" wrapText="1"/>
    </xf>
    <xf numFmtId="0" fontId="9" fillId="0" borderId="12" xfId="1" applyFont="1" applyFill="1" applyBorder="1" applyAlignment="1">
      <alignment horizontal="center" vertical="top" wrapText="1"/>
    </xf>
    <xf numFmtId="0" fontId="9" fillId="0" borderId="13" xfId="1" applyFont="1" applyFill="1" applyBorder="1" applyAlignment="1">
      <alignment horizontal="center" vertical="top" wrapText="1"/>
    </xf>
    <xf numFmtId="0" fontId="9" fillId="0" borderId="28" xfId="65" applyFont="1" applyFill="1" applyBorder="1" applyAlignment="1">
      <alignment horizontal="center" vertical="top"/>
    </xf>
    <xf numFmtId="0" fontId="9" fillId="0" borderId="26" xfId="65" applyFont="1" applyFill="1" applyBorder="1" applyAlignment="1">
      <alignment horizontal="center" vertical="top"/>
    </xf>
    <xf numFmtId="0" fontId="9" fillId="0" borderId="36" xfId="65" applyFont="1" applyFill="1" applyBorder="1" applyAlignment="1">
      <alignment horizontal="center" vertical="top"/>
    </xf>
    <xf numFmtId="0" fontId="9" fillId="0" borderId="16" xfId="65" applyFont="1" applyFill="1" applyBorder="1" applyAlignment="1">
      <alignment horizontal="center" vertical="top"/>
    </xf>
    <xf numFmtId="0" fontId="21" fillId="0" borderId="1" xfId="65" applyFont="1" applyFill="1" applyBorder="1" applyAlignment="1">
      <alignment horizontal="center" wrapText="1"/>
    </xf>
    <xf numFmtId="169" fontId="9" fillId="0" borderId="0" xfId="65" applyNumberFormat="1" applyFont="1" applyFill="1" applyAlignment="1" applyProtection="1">
      <alignment horizontal="center" wrapText="1"/>
      <protection locked="0"/>
    </xf>
    <xf numFmtId="169" fontId="9" fillId="0" borderId="0" xfId="65" applyNumberFormat="1" applyFont="1" applyFill="1" applyAlignment="1" applyProtection="1">
      <alignment horizontal="center" vertical="center" wrapText="1"/>
      <protection locked="0"/>
    </xf>
    <xf numFmtId="0" fontId="26" fillId="0" borderId="28" xfId="65" applyFont="1" applyFill="1" applyBorder="1" applyAlignment="1">
      <alignment horizontal="center" vertical="center" wrapText="1"/>
    </xf>
    <xf numFmtId="0" fontId="26" fillId="0" borderId="26" xfId="65" applyFont="1" applyFill="1" applyBorder="1" applyAlignment="1">
      <alignment horizontal="center" vertical="center" wrapText="1"/>
    </xf>
    <xf numFmtId="0" fontId="26" fillId="0" borderId="36" xfId="65" applyFont="1" applyFill="1" applyBorder="1" applyAlignment="1">
      <alignment horizontal="center" vertical="center" wrapText="1"/>
    </xf>
    <xf numFmtId="0" fontId="26" fillId="0" borderId="29" xfId="65" applyFont="1" applyFill="1" applyBorder="1" applyAlignment="1">
      <alignment horizontal="center" vertical="center" wrapText="1"/>
    </xf>
    <xf numFmtId="0" fontId="26" fillId="0" borderId="33" xfId="65" applyFont="1" applyFill="1" applyBorder="1" applyAlignment="1">
      <alignment horizontal="center" vertical="center" wrapText="1"/>
    </xf>
    <xf numFmtId="0" fontId="26" fillId="0" borderId="37" xfId="65" applyFont="1" applyFill="1" applyBorder="1" applyAlignment="1">
      <alignment horizontal="center" vertical="center" wrapText="1"/>
    </xf>
    <xf numFmtId="0" fontId="26" fillId="0" borderId="30" xfId="65" applyFont="1" applyFill="1" applyBorder="1" applyAlignment="1">
      <alignment horizontal="center" vertical="center" wrapText="1"/>
    </xf>
    <xf numFmtId="0" fontId="26" fillId="0" borderId="31" xfId="65" applyFont="1" applyFill="1" applyBorder="1" applyAlignment="1">
      <alignment horizontal="center" vertical="center" wrapText="1"/>
    </xf>
    <xf numFmtId="0" fontId="26" fillId="0" borderId="32" xfId="65" applyFont="1" applyFill="1" applyBorder="1" applyAlignment="1">
      <alignment horizontal="center" vertical="center" wrapText="1"/>
    </xf>
    <xf numFmtId="0" fontId="26" fillId="0" borderId="34" xfId="65" applyFont="1" applyFill="1" applyBorder="1" applyAlignment="1">
      <alignment horizontal="center" vertical="center" wrapText="1"/>
    </xf>
    <xf numFmtId="0" fontId="26" fillId="0" borderId="3" xfId="65" applyFont="1" applyFill="1" applyBorder="1" applyAlignment="1">
      <alignment horizontal="center" vertical="center" wrapText="1"/>
    </xf>
    <xf numFmtId="0" fontId="26" fillId="0" borderId="5" xfId="65" applyFont="1" applyFill="1" applyBorder="1" applyAlignment="1">
      <alignment horizontal="center" vertical="center" wrapText="1"/>
    </xf>
    <xf numFmtId="0" fontId="26" fillId="0" borderId="35" xfId="65" applyFont="1" applyFill="1" applyBorder="1" applyAlignment="1">
      <alignment horizontal="center" vertical="center" wrapText="1"/>
    </xf>
    <xf numFmtId="0" fontId="26" fillId="0" borderId="39" xfId="65" applyFont="1" applyFill="1" applyBorder="1" applyAlignment="1">
      <alignment horizontal="center" vertical="center" wrapText="1"/>
    </xf>
  </cellXfs>
  <cellStyles count="71">
    <cellStyle name="Normal_meresha_07" xfId="2"/>
    <cellStyle name="Звичайний 10" xfId="3"/>
    <cellStyle name="Звичайний 11" xfId="4"/>
    <cellStyle name="Звичайний 12" xfId="5"/>
    <cellStyle name="Звичайний 13" xfId="6"/>
    <cellStyle name="Звичайний 14" xfId="7"/>
    <cellStyle name="Звичайний 15" xfId="8"/>
    <cellStyle name="Звичайний 16" xfId="9"/>
    <cellStyle name="Звичайний 17" xfId="10"/>
    <cellStyle name="Звичайний 18" xfId="11"/>
    <cellStyle name="Звичайний 19" xfId="12"/>
    <cellStyle name="Звичайний 2" xfId="13"/>
    <cellStyle name="Звичайний 2 2" xfId="14"/>
    <cellStyle name="Звичайний 2 2 2" xfId="15"/>
    <cellStyle name="Звичайний 2 3" xfId="16"/>
    <cellStyle name="Звичайний 2 3 2" xfId="17"/>
    <cellStyle name="Звичайний 2 3 2 2" xfId="18"/>
    <cellStyle name="Звичайний 2 3 2 3" xfId="19"/>
    <cellStyle name="Звичайний 2 3 3" xfId="20"/>
    <cellStyle name="Звичайний 2 3 4" xfId="21"/>
    <cellStyle name="Звичайний 2 3 5" xfId="22"/>
    <cellStyle name="Звичайний 2 4" xfId="23"/>
    <cellStyle name="Звичайний 2 4 2" xfId="24"/>
    <cellStyle name="Звичайний 2 4 3" xfId="25"/>
    <cellStyle name="Звичайний 2 5" xfId="26"/>
    <cellStyle name="Звичайний 2 6" xfId="27"/>
    <cellStyle name="Звичайний 2 7" xfId="28"/>
    <cellStyle name="Звичайний 2_2017 роз Формула" xfId="29"/>
    <cellStyle name="Звичайний 20" xfId="30"/>
    <cellStyle name="Звичайний 21" xfId="31"/>
    <cellStyle name="Звичайний 22" xfId="32"/>
    <cellStyle name="Звичайний 22 2" xfId="33"/>
    <cellStyle name="Звичайний 22 2 2" xfId="34"/>
    <cellStyle name="Звичайний 22 2 2 2" xfId="35"/>
    <cellStyle name="Звичайний 22 2 2 3" xfId="36"/>
    <cellStyle name="Звичайний 22 2 3" xfId="37"/>
    <cellStyle name="Звичайний 22 2 4" xfId="38"/>
    <cellStyle name="Звичайний 22 2 5" xfId="39"/>
    <cellStyle name="Звичайний 22 3" xfId="40"/>
    <cellStyle name="Звичайний 22 3 2" xfId="41"/>
    <cellStyle name="Звичайний 22 3 3" xfId="42"/>
    <cellStyle name="Звичайний 22 4" xfId="43"/>
    <cellStyle name="Звичайний 22 5" xfId="44"/>
    <cellStyle name="Звичайний 22 6" xfId="45"/>
    <cellStyle name="Звичайний 22_2017 роз Формула" xfId="46"/>
    <cellStyle name="Звичайний 23" xfId="47"/>
    <cellStyle name="Звичайний 24" xfId="48"/>
    <cellStyle name="Звичайний 24 2" xfId="49"/>
    <cellStyle name="Звичайний 24 2 2" xfId="50"/>
    <cellStyle name="Звичайний 24 2 3" xfId="51"/>
    <cellStyle name="Звичайний 24 3" xfId="52"/>
    <cellStyle name="Звичайний 24 4" xfId="53"/>
    <cellStyle name="Звичайний 24 5" xfId="54"/>
    <cellStyle name="Звичайний 25" xfId="55"/>
    <cellStyle name="Звичайний 3" xfId="56"/>
    <cellStyle name="Звичайний 4" xfId="57"/>
    <cellStyle name="Звичайний 4 2" xfId="58"/>
    <cellStyle name="Звичайний 5" xfId="59"/>
    <cellStyle name="Звичайний 6" xfId="60"/>
    <cellStyle name="Звичайний 7" xfId="61"/>
    <cellStyle name="Звичайний 8" xfId="62"/>
    <cellStyle name="Звичайний 9" xfId="63"/>
    <cellStyle name="Обычный" xfId="0" builtinId="0"/>
    <cellStyle name="Обычный 2" xfId="1"/>
    <cellStyle name="Обычный 3" xfId="64"/>
    <cellStyle name="Обычный 4" xfId="65"/>
    <cellStyle name="Стиль 1" xfId="66"/>
    <cellStyle name="Фінансовий 2" xfId="67"/>
    <cellStyle name="Фінансовий 2 2" xfId="68"/>
    <cellStyle name="Фінансовий 3" xfId="69"/>
    <cellStyle name="Фінансовий 3 2" xfId="7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1"/>
  <sheetViews>
    <sheetView workbookViewId="0">
      <selection activeCell="D3" sqref="D3"/>
    </sheetView>
  </sheetViews>
  <sheetFormatPr defaultRowHeight="13.8"/>
  <cols>
    <col min="1" max="1" width="11.33203125" customWidth="1"/>
    <col min="2" max="2" width="41.109375" customWidth="1"/>
    <col min="3" max="3" width="14.21875" customWidth="1"/>
    <col min="4" max="4" width="14.109375" customWidth="1"/>
    <col min="5" max="5" width="14.21875" customWidth="1"/>
    <col min="6" max="6" width="14.77734375" customWidth="1"/>
  </cols>
  <sheetData>
    <row r="1" spans="1:6">
      <c r="D1" t="s">
        <v>0</v>
      </c>
    </row>
    <row r="2" spans="1:6">
      <c r="D2" t="s">
        <v>22</v>
      </c>
    </row>
    <row r="3" spans="1:6">
      <c r="D3" t="s">
        <v>313</v>
      </c>
    </row>
    <row r="5" spans="1:6" ht="25.5" customHeight="1">
      <c r="A5" s="248" t="s">
        <v>1</v>
      </c>
      <c r="B5" s="249"/>
      <c r="C5" s="249"/>
      <c r="D5" s="249"/>
      <c r="E5" s="249"/>
      <c r="F5" s="249"/>
    </row>
    <row r="6" spans="1:6" ht="25.5" customHeight="1">
      <c r="A6" s="17" t="s">
        <v>20</v>
      </c>
      <c r="B6" s="2"/>
      <c r="C6" s="2"/>
      <c r="D6" s="2"/>
      <c r="E6" s="2"/>
      <c r="F6" s="2"/>
    </row>
    <row r="7" spans="1:6">
      <c r="A7" s="16" t="s">
        <v>21</v>
      </c>
      <c r="F7" s="1" t="s">
        <v>2</v>
      </c>
    </row>
    <row r="8" spans="1:6">
      <c r="A8" s="250" t="s">
        <v>3</v>
      </c>
      <c r="B8" s="250" t="s">
        <v>4</v>
      </c>
      <c r="C8" s="251" t="s">
        <v>5</v>
      </c>
      <c r="D8" s="250" t="s">
        <v>6</v>
      </c>
      <c r="E8" s="250" t="s">
        <v>7</v>
      </c>
      <c r="F8" s="250"/>
    </row>
    <row r="9" spans="1:6">
      <c r="A9" s="250"/>
      <c r="B9" s="250"/>
      <c r="C9" s="250"/>
      <c r="D9" s="250"/>
      <c r="E9" s="250" t="s">
        <v>8</v>
      </c>
      <c r="F9" s="252" t="s">
        <v>9</v>
      </c>
    </row>
    <row r="10" spans="1:6">
      <c r="A10" s="250"/>
      <c r="B10" s="250"/>
      <c r="C10" s="250"/>
      <c r="D10" s="250"/>
      <c r="E10" s="250"/>
      <c r="F10" s="250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>
      <c r="A12" s="6">
        <v>40000000</v>
      </c>
      <c r="B12" s="7" t="s">
        <v>10</v>
      </c>
      <c r="C12" s="8">
        <f t="shared" ref="C12:C18" si="0">D12+E12</f>
        <v>101706</v>
      </c>
      <c r="D12" s="9">
        <v>101706</v>
      </c>
      <c r="E12" s="9">
        <v>0</v>
      </c>
      <c r="F12" s="9">
        <v>0</v>
      </c>
    </row>
    <row r="13" spans="1:6">
      <c r="A13" s="6">
        <v>41000000</v>
      </c>
      <c r="B13" s="7" t="s">
        <v>11</v>
      </c>
      <c r="C13" s="8">
        <f t="shared" si="0"/>
        <v>101706</v>
      </c>
      <c r="D13" s="9">
        <v>101706</v>
      </c>
      <c r="E13" s="9">
        <v>0</v>
      </c>
      <c r="F13" s="9">
        <v>0</v>
      </c>
    </row>
    <row r="14" spans="1:6" ht="27.6">
      <c r="A14" s="6">
        <v>41050000</v>
      </c>
      <c r="B14" s="7" t="s">
        <v>12</v>
      </c>
      <c r="C14" s="8">
        <f t="shared" si="0"/>
        <v>101706</v>
      </c>
      <c r="D14" s="9">
        <v>101706</v>
      </c>
      <c r="E14" s="9">
        <v>0</v>
      </c>
      <c r="F14" s="9">
        <v>0</v>
      </c>
    </row>
    <row r="15" spans="1:6" ht="55.2">
      <c r="A15" s="10">
        <v>41051200</v>
      </c>
      <c r="B15" s="11" t="s">
        <v>13</v>
      </c>
      <c r="C15" s="12">
        <f t="shared" si="0"/>
        <v>-19500</v>
      </c>
      <c r="D15" s="13">
        <v>-19500</v>
      </c>
      <c r="E15" s="13">
        <v>0</v>
      </c>
      <c r="F15" s="13">
        <v>0</v>
      </c>
    </row>
    <row r="16" spans="1:6" ht="69">
      <c r="A16" s="10">
        <v>41051400</v>
      </c>
      <c r="B16" s="11" t="s">
        <v>14</v>
      </c>
      <c r="C16" s="12">
        <f t="shared" si="0"/>
        <v>121206</v>
      </c>
      <c r="D16" s="13">
        <v>121206</v>
      </c>
      <c r="E16" s="13">
        <v>0</v>
      </c>
      <c r="F16" s="13">
        <v>0</v>
      </c>
    </row>
    <row r="17" spans="1:6">
      <c r="A17" s="10">
        <v>41053900</v>
      </c>
      <c r="B17" s="11" t="s">
        <v>15</v>
      </c>
      <c r="C17" s="12">
        <f t="shared" si="0"/>
        <v>0</v>
      </c>
      <c r="D17" s="13">
        <v>0</v>
      </c>
      <c r="E17" s="13">
        <v>0</v>
      </c>
      <c r="F17" s="13">
        <v>0</v>
      </c>
    </row>
    <row r="18" spans="1:6">
      <c r="A18" s="14" t="s">
        <v>17</v>
      </c>
      <c r="B18" s="15" t="s">
        <v>16</v>
      </c>
      <c r="C18" s="8">
        <f t="shared" si="0"/>
        <v>101706</v>
      </c>
      <c r="D18" s="8">
        <v>101706</v>
      </c>
      <c r="E18" s="8">
        <v>0</v>
      </c>
      <c r="F18" s="8">
        <v>0</v>
      </c>
    </row>
    <row r="21" spans="1:6">
      <c r="B21" s="3" t="s">
        <v>18</v>
      </c>
      <c r="E21" s="3" t="s">
        <v>19</v>
      </c>
    </row>
  </sheetData>
  <mergeCells count="8"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topLeftCell="A4" workbookViewId="0">
      <selection activeCell="D6" sqref="D6"/>
    </sheetView>
  </sheetViews>
  <sheetFormatPr defaultRowHeight="13.8"/>
  <cols>
    <col min="1" max="1" width="11.33203125" customWidth="1"/>
    <col min="2" max="2" width="41.109375" customWidth="1"/>
    <col min="3" max="3" width="14.77734375" customWidth="1"/>
    <col min="4" max="6" width="14.21875" customWidth="1"/>
  </cols>
  <sheetData>
    <row r="1" spans="1:6">
      <c r="D1" s="18" t="s">
        <v>23</v>
      </c>
    </row>
    <row r="2" spans="1:6">
      <c r="D2" s="18" t="s">
        <v>22</v>
      </c>
    </row>
    <row r="3" spans="1:6">
      <c r="D3" s="18" t="s">
        <v>36</v>
      </c>
    </row>
    <row r="4" spans="1:6">
      <c r="D4" s="18" t="s">
        <v>37</v>
      </c>
    </row>
    <row r="5" spans="1:6">
      <c r="D5" s="18" t="s">
        <v>314</v>
      </c>
    </row>
    <row r="7" spans="1:6" ht="25.5" customHeight="1">
      <c r="A7" s="248" t="s">
        <v>24</v>
      </c>
      <c r="B7" s="249"/>
      <c r="C7" s="249"/>
      <c r="D7" s="249"/>
      <c r="E7" s="249"/>
      <c r="F7" s="249"/>
    </row>
    <row r="8" spans="1:6" ht="25.5" customHeight="1">
      <c r="A8" s="17" t="s">
        <v>20</v>
      </c>
      <c r="B8" s="2"/>
      <c r="C8" s="2"/>
      <c r="D8" s="2"/>
      <c r="E8" s="2"/>
      <c r="F8" s="2"/>
    </row>
    <row r="9" spans="1:6">
      <c r="A9" s="16" t="s">
        <v>21</v>
      </c>
      <c r="F9" s="1" t="s">
        <v>2</v>
      </c>
    </row>
    <row r="10" spans="1:6">
      <c r="A10" s="250" t="s">
        <v>3</v>
      </c>
      <c r="B10" s="250" t="s">
        <v>25</v>
      </c>
      <c r="C10" s="251" t="s">
        <v>5</v>
      </c>
      <c r="D10" s="250" t="s">
        <v>6</v>
      </c>
      <c r="E10" s="250" t="s">
        <v>7</v>
      </c>
      <c r="F10" s="250"/>
    </row>
    <row r="11" spans="1:6">
      <c r="A11" s="250"/>
      <c r="B11" s="250"/>
      <c r="C11" s="250"/>
      <c r="D11" s="250"/>
      <c r="E11" s="250" t="s">
        <v>8</v>
      </c>
      <c r="F11" s="250" t="s">
        <v>9</v>
      </c>
    </row>
    <row r="12" spans="1:6">
      <c r="A12" s="250"/>
      <c r="B12" s="250"/>
      <c r="C12" s="250"/>
      <c r="D12" s="250"/>
      <c r="E12" s="250"/>
      <c r="F12" s="250"/>
    </row>
    <row r="13" spans="1:6">
      <c r="A13" s="4">
        <v>1</v>
      </c>
      <c r="B13" s="4">
        <v>2</v>
      </c>
      <c r="C13" s="5">
        <v>3</v>
      </c>
      <c r="D13" s="4">
        <v>4</v>
      </c>
      <c r="E13" s="4">
        <v>5</v>
      </c>
      <c r="F13" s="4">
        <v>6</v>
      </c>
    </row>
    <row r="14" spans="1:6" ht="21" customHeight="1">
      <c r="A14" s="253" t="s">
        <v>26</v>
      </c>
      <c r="B14" s="254"/>
      <c r="C14" s="254"/>
      <c r="D14" s="254"/>
      <c r="E14" s="254"/>
      <c r="F14" s="255"/>
    </row>
    <row r="15" spans="1:6">
      <c r="A15" s="6">
        <v>200000</v>
      </c>
      <c r="B15" s="7" t="s">
        <v>27</v>
      </c>
      <c r="C15" s="8">
        <f t="shared" ref="C15:C20" si="0">D15+E15</f>
        <v>6719775.04</v>
      </c>
      <c r="D15" s="9">
        <v>1543923.25</v>
      </c>
      <c r="E15" s="9">
        <v>5175851.79</v>
      </c>
      <c r="F15" s="9">
        <v>5075851.79</v>
      </c>
    </row>
    <row r="16" spans="1:6" ht="27.6">
      <c r="A16" s="6">
        <v>208000</v>
      </c>
      <c r="B16" s="7" t="s">
        <v>28</v>
      </c>
      <c r="C16" s="8">
        <f t="shared" si="0"/>
        <v>6719775.04</v>
      </c>
      <c r="D16" s="9">
        <v>1543923.25</v>
      </c>
      <c r="E16" s="9">
        <v>5175851.79</v>
      </c>
      <c r="F16" s="9">
        <v>5075851.79</v>
      </c>
    </row>
    <row r="17" spans="1:6">
      <c r="A17" s="10">
        <v>208100</v>
      </c>
      <c r="B17" s="11" t="s">
        <v>29</v>
      </c>
      <c r="C17" s="12">
        <f t="shared" si="0"/>
        <v>7259807.2200000007</v>
      </c>
      <c r="D17" s="13">
        <v>7073475.4000000004</v>
      </c>
      <c r="E17" s="13">
        <v>186331.82</v>
      </c>
      <c r="F17" s="13">
        <v>46299.64</v>
      </c>
    </row>
    <row r="18" spans="1:6">
      <c r="A18" s="10">
        <v>208200</v>
      </c>
      <c r="B18" s="11" t="s">
        <v>30</v>
      </c>
      <c r="C18" s="12">
        <f t="shared" si="0"/>
        <v>540032.1800000004</v>
      </c>
      <c r="D18" s="13">
        <v>500000.00000000047</v>
      </c>
      <c r="E18" s="13">
        <v>40032.179999999993</v>
      </c>
      <c r="F18" s="13">
        <v>3.637978807091713E-12</v>
      </c>
    </row>
    <row r="19" spans="1:6" ht="41.4">
      <c r="A19" s="10">
        <v>208400</v>
      </c>
      <c r="B19" s="11" t="s">
        <v>31</v>
      </c>
      <c r="C19" s="12">
        <f t="shared" si="0"/>
        <v>0</v>
      </c>
      <c r="D19" s="13">
        <v>-5029552.1500000004</v>
      </c>
      <c r="E19" s="13">
        <v>5029552.1500000004</v>
      </c>
      <c r="F19" s="13">
        <v>5029552.1500000004</v>
      </c>
    </row>
    <row r="20" spans="1:6">
      <c r="A20" s="14" t="s">
        <v>17</v>
      </c>
      <c r="B20" s="15" t="s">
        <v>32</v>
      </c>
      <c r="C20" s="8">
        <f t="shared" si="0"/>
        <v>6719775.04</v>
      </c>
      <c r="D20" s="8">
        <v>1543923.25</v>
      </c>
      <c r="E20" s="8">
        <v>5175851.79</v>
      </c>
      <c r="F20" s="8">
        <v>5075851.79</v>
      </c>
    </row>
    <row r="21" spans="1:6" ht="21" customHeight="1">
      <c r="A21" s="253" t="s">
        <v>33</v>
      </c>
      <c r="B21" s="254"/>
      <c r="C21" s="254"/>
      <c r="D21" s="254"/>
      <c r="E21" s="254"/>
      <c r="F21" s="255"/>
    </row>
    <row r="22" spans="1:6">
      <c r="A22" s="6">
        <v>600000</v>
      </c>
      <c r="B22" s="7" t="s">
        <v>34</v>
      </c>
      <c r="C22" s="8">
        <f t="shared" ref="C22:C27" si="1">D22+E22</f>
        <v>6719775.04</v>
      </c>
      <c r="D22" s="9">
        <v>1543923.25</v>
      </c>
      <c r="E22" s="9">
        <v>5175851.79</v>
      </c>
      <c r="F22" s="9">
        <v>5075851.79</v>
      </c>
    </row>
    <row r="23" spans="1:6">
      <c r="A23" s="6">
        <v>602000</v>
      </c>
      <c r="B23" s="7" t="s">
        <v>35</v>
      </c>
      <c r="C23" s="8">
        <f t="shared" si="1"/>
        <v>6719775.04</v>
      </c>
      <c r="D23" s="9">
        <v>1543923.25</v>
      </c>
      <c r="E23" s="9">
        <v>5175851.79</v>
      </c>
      <c r="F23" s="9">
        <v>5075851.79</v>
      </c>
    </row>
    <row r="24" spans="1:6">
      <c r="A24" s="10">
        <v>602100</v>
      </c>
      <c r="B24" s="11" t="s">
        <v>29</v>
      </c>
      <c r="C24" s="12">
        <f t="shared" si="1"/>
        <v>7259807.2200000007</v>
      </c>
      <c r="D24" s="13">
        <v>7073475.4000000004</v>
      </c>
      <c r="E24" s="13">
        <v>186331.82</v>
      </c>
      <c r="F24" s="13">
        <v>46299.64</v>
      </c>
    </row>
    <row r="25" spans="1:6">
      <c r="A25" s="10">
        <v>602200</v>
      </c>
      <c r="B25" s="11" t="s">
        <v>30</v>
      </c>
      <c r="C25" s="12">
        <f t="shared" si="1"/>
        <v>540032.17999999993</v>
      </c>
      <c r="D25" s="13">
        <v>500000</v>
      </c>
      <c r="E25" s="13">
        <v>40032.179999999993</v>
      </c>
      <c r="F25" s="13">
        <v>3.637978807091713E-12</v>
      </c>
    </row>
    <row r="26" spans="1:6" ht="41.4">
      <c r="A26" s="10">
        <v>602400</v>
      </c>
      <c r="B26" s="11" t="s">
        <v>31</v>
      </c>
      <c r="C26" s="12">
        <f t="shared" si="1"/>
        <v>0</v>
      </c>
      <c r="D26" s="13">
        <v>-5029552.1500000004</v>
      </c>
      <c r="E26" s="13">
        <v>5029552.1500000004</v>
      </c>
      <c r="F26" s="13">
        <v>5029552.1500000004</v>
      </c>
    </row>
    <row r="27" spans="1:6">
      <c r="A27" s="14" t="s">
        <v>17</v>
      </c>
      <c r="B27" s="15" t="s">
        <v>32</v>
      </c>
      <c r="C27" s="8">
        <f t="shared" si="1"/>
        <v>6719775.04</v>
      </c>
      <c r="D27" s="8">
        <v>1543923.25</v>
      </c>
      <c r="E27" s="8">
        <v>5175851.79</v>
      </c>
      <c r="F27" s="8">
        <v>5075851.79</v>
      </c>
    </row>
    <row r="30" spans="1:6">
      <c r="B30" s="3" t="s">
        <v>18</v>
      </c>
      <c r="E30" s="3" t="s">
        <v>19</v>
      </c>
    </row>
  </sheetData>
  <mergeCells count="10">
    <mergeCell ref="A14:F14"/>
    <mergeCell ref="A21:F21"/>
    <mergeCell ref="A7:F7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9"/>
  <sheetViews>
    <sheetView tabSelected="1" topLeftCell="A19" zoomScale="75" zoomScaleNormal="75" workbookViewId="0">
      <selection activeCell="K37" sqref="K37"/>
    </sheetView>
  </sheetViews>
  <sheetFormatPr defaultRowHeight="13.8"/>
  <cols>
    <col min="1" max="3" width="12.109375" customWidth="1"/>
    <col min="4" max="4" width="40.77734375" customWidth="1"/>
    <col min="5" max="16" width="13.77734375" customWidth="1"/>
  </cols>
  <sheetData>
    <row r="1" spans="1:16">
      <c r="M1" t="s">
        <v>0</v>
      </c>
    </row>
    <row r="2" spans="1:16">
      <c r="M2" t="s">
        <v>22</v>
      </c>
    </row>
    <row r="3" spans="1:16">
      <c r="M3" t="s">
        <v>313</v>
      </c>
    </row>
    <row r="5" spans="1:16">
      <c r="A5" s="256" t="s">
        <v>308</v>
      </c>
      <c r="B5" s="249"/>
      <c r="C5" s="249"/>
      <c r="D5" s="249"/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</row>
    <row r="6" spans="1:16">
      <c r="A6" s="256" t="s">
        <v>309</v>
      </c>
      <c r="B6" s="249"/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</row>
    <row r="7" spans="1:16">
      <c r="A7" s="256" t="s">
        <v>310</v>
      </c>
      <c r="B7" s="249"/>
      <c r="C7" s="249"/>
      <c r="D7" s="249"/>
      <c r="E7" s="249"/>
      <c r="F7" s="249"/>
      <c r="G7" s="249"/>
      <c r="H7" s="249"/>
      <c r="I7" s="249"/>
      <c r="J7" s="249"/>
      <c r="K7" s="249"/>
      <c r="L7" s="249"/>
      <c r="M7" s="249"/>
      <c r="N7" s="249"/>
      <c r="O7" s="249"/>
      <c r="P7" s="249"/>
    </row>
    <row r="8" spans="1:16">
      <c r="A8" s="256" t="s">
        <v>311</v>
      </c>
      <c r="B8" s="249"/>
      <c r="C8" s="249"/>
      <c r="D8" s="249"/>
      <c r="E8" s="249"/>
      <c r="F8" s="249"/>
      <c r="G8" s="249"/>
      <c r="H8" s="249"/>
      <c r="I8" s="249"/>
      <c r="J8" s="249"/>
      <c r="K8" s="249"/>
      <c r="L8" s="249"/>
      <c r="M8" s="249"/>
      <c r="N8" s="249"/>
      <c r="O8" s="249"/>
      <c r="P8" s="249"/>
    </row>
    <row r="9" spans="1:16">
      <c r="A9" s="256" t="s">
        <v>312</v>
      </c>
      <c r="B9" s="249"/>
      <c r="C9" s="249"/>
      <c r="D9" s="249"/>
      <c r="E9" s="249"/>
      <c r="F9" s="249"/>
      <c r="G9" s="249"/>
      <c r="H9" s="249"/>
      <c r="I9" s="249"/>
      <c r="J9" s="249"/>
      <c r="K9" s="249"/>
      <c r="L9" s="249"/>
      <c r="M9" s="249"/>
      <c r="N9" s="249"/>
      <c r="O9" s="249"/>
      <c r="P9" s="249"/>
    </row>
    <row r="10" spans="1:16">
      <c r="A10" s="17" t="s">
        <v>20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L10" s="245"/>
      <c r="M10" s="245"/>
      <c r="N10" s="245"/>
      <c r="O10" s="245"/>
      <c r="P10" s="245"/>
    </row>
    <row r="11" spans="1:16">
      <c r="A11" s="16" t="s">
        <v>21</v>
      </c>
      <c r="P11" s="1" t="s">
        <v>39</v>
      </c>
    </row>
    <row r="12" spans="1:16">
      <c r="A12" s="257" t="s">
        <v>40</v>
      </c>
      <c r="B12" s="257" t="s">
        <v>41</v>
      </c>
      <c r="C12" s="257" t="s">
        <v>42</v>
      </c>
      <c r="D12" s="250" t="s">
        <v>43</v>
      </c>
      <c r="E12" s="250" t="s">
        <v>6</v>
      </c>
      <c r="F12" s="250"/>
      <c r="G12" s="250"/>
      <c r="H12" s="250"/>
      <c r="I12" s="250"/>
      <c r="J12" s="250" t="s">
        <v>7</v>
      </c>
      <c r="K12" s="250"/>
      <c r="L12" s="250"/>
      <c r="M12" s="250"/>
      <c r="N12" s="250"/>
      <c r="O12" s="250"/>
      <c r="P12" s="251" t="s">
        <v>44</v>
      </c>
    </row>
    <row r="13" spans="1:16">
      <c r="A13" s="250"/>
      <c r="B13" s="250"/>
      <c r="C13" s="250"/>
      <c r="D13" s="250"/>
      <c r="E13" s="251" t="s">
        <v>8</v>
      </c>
      <c r="F13" s="250" t="s">
        <v>45</v>
      </c>
      <c r="G13" s="250" t="s">
        <v>46</v>
      </c>
      <c r="H13" s="250"/>
      <c r="I13" s="250" t="s">
        <v>47</v>
      </c>
      <c r="J13" s="251" t="s">
        <v>8</v>
      </c>
      <c r="K13" s="250" t="s">
        <v>9</v>
      </c>
      <c r="L13" s="250" t="s">
        <v>45</v>
      </c>
      <c r="M13" s="250" t="s">
        <v>46</v>
      </c>
      <c r="N13" s="250"/>
      <c r="O13" s="250" t="s">
        <v>47</v>
      </c>
      <c r="P13" s="250"/>
    </row>
    <row r="14" spans="1:16">
      <c r="A14" s="250"/>
      <c r="B14" s="250"/>
      <c r="C14" s="250"/>
      <c r="D14" s="250"/>
      <c r="E14" s="250"/>
      <c r="F14" s="250"/>
      <c r="G14" s="250" t="s">
        <v>48</v>
      </c>
      <c r="H14" s="250" t="s">
        <v>49</v>
      </c>
      <c r="I14" s="250"/>
      <c r="J14" s="250"/>
      <c r="K14" s="250"/>
      <c r="L14" s="250"/>
      <c r="M14" s="250" t="s">
        <v>48</v>
      </c>
      <c r="N14" s="250" t="s">
        <v>49</v>
      </c>
      <c r="O14" s="250"/>
      <c r="P14" s="250"/>
    </row>
    <row r="15" spans="1:16" ht="44.25" customHeight="1">
      <c r="A15" s="250"/>
      <c r="B15" s="250"/>
      <c r="C15" s="250"/>
      <c r="D15" s="250"/>
      <c r="E15" s="250"/>
      <c r="F15" s="250"/>
      <c r="G15" s="250"/>
      <c r="H15" s="250"/>
      <c r="I15" s="250"/>
      <c r="J15" s="250"/>
      <c r="K15" s="250"/>
      <c r="L15" s="250"/>
      <c r="M15" s="250"/>
      <c r="N15" s="250"/>
      <c r="O15" s="250"/>
      <c r="P15" s="250"/>
    </row>
    <row r="16" spans="1:16">
      <c r="A16" s="246">
        <v>1</v>
      </c>
      <c r="B16" s="246">
        <v>2</v>
      </c>
      <c r="C16" s="246">
        <v>3</v>
      </c>
      <c r="D16" s="246">
        <v>4</v>
      </c>
      <c r="E16" s="247">
        <v>5</v>
      </c>
      <c r="F16" s="246">
        <v>6</v>
      </c>
      <c r="G16" s="246">
        <v>7</v>
      </c>
      <c r="H16" s="246">
        <v>8</v>
      </c>
      <c r="I16" s="246">
        <v>9</v>
      </c>
      <c r="J16" s="247">
        <v>10</v>
      </c>
      <c r="K16" s="246">
        <v>11</v>
      </c>
      <c r="L16" s="246">
        <v>12</v>
      </c>
      <c r="M16" s="246">
        <v>13</v>
      </c>
      <c r="N16" s="246">
        <v>14</v>
      </c>
      <c r="O16" s="246">
        <v>15</v>
      </c>
      <c r="P16" s="247">
        <v>16</v>
      </c>
    </row>
    <row r="17" spans="1:16">
      <c r="A17" s="19" t="s">
        <v>50</v>
      </c>
      <c r="B17" s="20"/>
      <c r="C17" s="21"/>
      <c r="D17" s="22" t="s">
        <v>51</v>
      </c>
      <c r="E17" s="23">
        <v>616100</v>
      </c>
      <c r="F17" s="24">
        <v>676100</v>
      </c>
      <c r="G17" s="24">
        <v>75100</v>
      </c>
      <c r="H17" s="24">
        <v>1400</v>
      </c>
      <c r="I17" s="24">
        <v>-60000</v>
      </c>
      <c r="J17" s="23">
        <v>18000</v>
      </c>
      <c r="K17" s="24">
        <v>-175356</v>
      </c>
      <c r="L17" s="24">
        <v>0</v>
      </c>
      <c r="M17" s="24">
        <v>0</v>
      </c>
      <c r="N17" s="24">
        <v>0</v>
      </c>
      <c r="O17" s="24">
        <v>18000</v>
      </c>
      <c r="P17" s="23">
        <f t="shared" ref="P17:P36" si="0">E17+J17</f>
        <v>634100</v>
      </c>
    </row>
    <row r="18" spans="1:16" ht="82.8">
      <c r="A18" s="19" t="s">
        <v>52</v>
      </c>
      <c r="B18" s="20"/>
      <c r="C18" s="21"/>
      <c r="D18" s="22" t="s">
        <v>316</v>
      </c>
      <c r="E18" s="23">
        <v>616100</v>
      </c>
      <c r="F18" s="24">
        <v>676100</v>
      </c>
      <c r="G18" s="24">
        <v>75100</v>
      </c>
      <c r="H18" s="24">
        <v>1400</v>
      </c>
      <c r="I18" s="24">
        <v>-60000</v>
      </c>
      <c r="J18" s="23">
        <v>18000</v>
      </c>
      <c r="K18" s="24">
        <v>-175356</v>
      </c>
      <c r="L18" s="24">
        <v>0</v>
      </c>
      <c r="M18" s="24">
        <v>0</v>
      </c>
      <c r="N18" s="24">
        <v>0</v>
      </c>
      <c r="O18" s="24">
        <v>18000</v>
      </c>
      <c r="P18" s="23">
        <f t="shared" si="0"/>
        <v>634100</v>
      </c>
    </row>
    <row r="19" spans="1:16" ht="69">
      <c r="A19" s="25" t="s">
        <v>53</v>
      </c>
      <c r="B19" s="25" t="s">
        <v>54</v>
      </c>
      <c r="C19" s="26" t="s">
        <v>55</v>
      </c>
      <c r="D19" s="27" t="s">
        <v>56</v>
      </c>
      <c r="E19" s="28">
        <v>1400</v>
      </c>
      <c r="F19" s="29">
        <v>1400</v>
      </c>
      <c r="G19" s="29">
        <v>0</v>
      </c>
      <c r="H19" s="29">
        <v>1400</v>
      </c>
      <c r="I19" s="29">
        <v>0</v>
      </c>
      <c r="J19" s="28">
        <v>50000</v>
      </c>
      <c r="K19" s="29">
        <v>50000</v>
      </c>
      <c r="L19" s="29">
        <v>0</v>
      </c>
      <c r="M19" s="29">
        <v>0</v>
      </c>
      <c r="N19" s="29">
        <v>0</v>
      </c>
      <c r="O19" s="29">
        <v>50000</v>
      </c>
      <c r="P19" s="28">
        <f t="shared" si="0"/>
        <v>51400</v>
      </c>
    </row>
    <row r="20" spans="1:16" ht="27.6">
      <c r="A20" s="25" t="s">
        <v>57</v>
      </c>
      <c r="B20" s="25" t="s">
        <v>58</v>
      </c>
      <c r="C20" s="26" t="s">
        <v>59</v>
      </c>
      <c r="D20" s="27" t="s">
        <v>60</v>
      </c>
      <c r="E20" s="28">
        <v>812300</v>
      </c>
      <c r="F20" s="29">
        <v>812300</v>
      </c>
      <c r="G20" s="29">
        <v>0</v>
      </c>
      <c r="H20" s="29">
        <v>0</v>
      </c>
      <c r="I20" s="29">
        <v>0</v>
      </c>
      <c r="J20" s="28">
        <v>0</v>
      </c>
      <c r="K20" s="29">
        <v>0</v>
      </c>
      <c r="L20" s="29">
        <v>0</v>
      </c>
      <c r="M20" s="29">
        <v>0</v>
      </c>
      <c r="N20" s="29">
        <v>0</v>
      </c>
      <c r="O20" s="29">
        <v>0</v>
      </c>
      <c r="P20" s="28">
        <f t="shared" si="0"/>
        <v>812300</v>
      </c>
    </row>
    <row r="21" spans="1:16" ht="27.6">
      <c r="A21" s="25" t="s">
        <v>61</v>
      </c>
      <c r="B21" s="25" t="s">
        <v>62</v>
      </c>
      <c r="C21" s="26" t="s">
        <v>63</v>
      </c>
      <c r="D21" s="27" t="s">
        <v>64</v>
      </c>
      <c r="E21" s="28">
        <v>-178200</v>
      </c>
      <c r="F21" s="29">
        <v>-178200</v>
      </c>
      <c r="G21" s="29">
        <v>0</v>
      </c>
      <c r="H21" s="29">
        <v>0</v>
      </c>
      <c r="I21" s="29">
        <v>0</v>
      </c>
      <c r="J21" s="28">
        <v>0</v>
      </c>
      <c r="K21" s="29">
        <v>0</v>
      </c>
      <c r="L21" s="29">
        <v>0</v>
      </c>
      <c r="M21" s="29">
        <v>0</v>
      </c>
      <c r="N21" s="29">
        <v>0</v>
      </c>
      <c r="O21" s="29">
        <v>0</v>
      </c>
      <c r="P21" s="28">
        <f t="shared" si="0"/>
        <v>-178200</v>
      </c>
    </row>
    <row r="22" spans="1:16" ht="55.2">
      <c r="A22" s="25" t="s">
        <v>65</v>
      </c>
      <c r="B22" s="25" t="s">
        <v>66</v>
      </c>
      <c r="C22" s="26" t="s">
        <v>67</v>
      </c>
      <c r="D22" s="27" t="s">
        <v>68</v>
      </c>
      <c r="E22" s="28">
        <v>111000</v>
      </c>
      <c r="F22" s="29">
        <v>111000</v>
      </c>
      <c r="G22" s="29">
        <v>92000</v>
      </c>
      <c r="H22" s="29">
        <v>0</v>
      </c>
      <c r="I22" s="29">
        <v>0</v>
      </c>
      <c r="J22" s="28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8">
        <f t="shared" si="0"/>
        <v>111000</v>
      </c>
    </row>
    <row r="23" spans="1:16">
      <c r="A23" s="25" t="s">
        <v>69</v>
      </c>
      <c r="B23" s="25" t="s">
        <v>70</v>
      </c>
      <c r="C23" s="26" t="s">
        <v>71</v>
      </c>
      <c r="D23" s="27" t="s">
        <v>72</v>
      </c>
      <c r="E23" s="28">
        <v>-20400</v>
      </c>
      <c r="F23" s="29">
        <v>-20400</v>
      </c>
      <c r="G23" s="29">
        <v>-16900</v>
      </c>
      <c r="H23" s="29">
        <v>0</v>
      </c>
      <c r="I23" s="29">
        <v>0</v>
      </c>
      <c r="J23" s="28">
        <v>0</v>
      </c>
      <c r="K23" s="29">
        <v>0</v>
      </c>
      <c r="L23" s="29">
        <v>0</v>
      </c>
      <c r="M23" s="29">
        <v>0</v>
      </c>
      <c r="N23" s="29">
        <v>0</v>
      </c>
      <c r="O23" s="29">
        <v>0</v>
      </c>
      <c r="P23" s="28">
        <f t="shared" si="0"/>
        <v>-20400</v>
      </c>
    </row>
    <row r="24" spans="1:16">
      <c r="A24" s="25" t="s">
        <v>73</v>
      </c>
      <c r="B24" s="25" t="s">
        <v>74</v>
      </c>
      <c r="C24" s="26" t="s">
        <v>75</v>
      </c>
      <c r="D24" s="27" t="s">
        <v>76</v>
      </c>
      <c r="E24" s="28">
        <v>-50000</v>
      </c>
      <c r="F24" s="29">
        <v>-50000</v>
      </c>
      <c r="G24" s="29">
        <v>0</v>
      </c>
      <c r="H24" s="29">
        <v>0</v>
      </c>
      <c r="I24" s="29">
        <v>0</v>
      </c>
      <c r="J24" s="28">
        <v>0</v>
      </c>
      <c r="K24" s="29">
        <v>0</v>
      </c>
      <c r="L24" s="29">
        <v>0</v>
      </c>
      <c r="M24" s="29">
        <v>0</v>
      </c>
      <c r="N24" s="29">
        <v>0</v>
      </c>
      <c r="O24" s="29">
        <v>0</v>
      </c>
      <c r="P24" s="28">
        <f t="shared" si="0"/>
        <v>-50000</v>
      </c>
    </row>
    <row r="25" spans="1:16">
      <c r="A25" s="25" t="s">
        <v>77</v>
      </c>
      <c r="B25" s="25" t="s">
        <v>78</v>
      </c>
      <c r="C25" s="26" t="s">
        <v>79</v>
      </c>
      <c r="D25" s="27" t="s">
        <v>80</v>
      </c>
      <c r="E25" s="28">
        <v>-60000</v>
      </c>
      <c r="F25" s="29">
        <v>0</v>
      </c>
      <c r="G25" s="29">
        <v>0</v>
      </c>
      <c r="H25" s="29">
        <v>0</v>
      </c>
      <c r="I25" s="29">
        <v>-60000</v>
      </c>
      <c r="J25" s="28">
        <v>0</v>
      </c>
      <c r="K25" s="29">
        <v>0</v>
      </c>
      <c r="L25" s="29">
        <v>0</v>
      </c>
      <c r="M25" s="29">
        <v>0</v>
      </c>
      <c r="N25" s="29">
        <v>0</v>
      </c>
      <c r="O25" s="29">
        <v>0</v>
      </c>
      <c r="P25" s="28">
        <f t="shared" si="0"/>
        <v>-60000</v>
      </c>
    </row>
    <row r="26" spans="1:16" ht="27.6">
      <c r="A26" s="25" t="s">
        <v>81</v>
      </c>
      <c r="B26" s="25" t="s">
        <v>82</v>
      </c>
      <c r="C26" s="26" t="s">
        <v>83</v>
      </c>
      <c r="D26" s="27" t="s">
        <v>84</v>
      </c>
      <c r="E26" s="28">
        <v>0</v>
      </c>
      <c r="F26" s="29">
        <v>0</v>
      </c>
      <c r="G26" s="29">
        <v>0</v>
      </c>
      <c r="H26" s="29">
        <v>0</v>
      </c>
      <c r="I26" s="29">
        <v>0</v>
      </c>
      <c r="J26" s="28">
        <v>-32000</v>
      </c>
      <c r="K26" s="29">
        <v>-32000</v>
      </c>
      <c r="L26" s="29">
        <v>0</v>
      </c>
      <c r="M26" s="29">
        <v>0</v>
      </c>
      <c r="N26" s="29">
        <v>0</v>
      </c>
      <c r="O26" s="29">
        <v>-32000</v>
      </c>
      <c r="P26" s="28">
        <f t="shared" si="0"/>
        <v>-32000</v>
      </c>
    </row>
    <row r="27" spans="1:16">
      <c r="A27" s="19" t="s">
        <v>85</v>
      </c>
      <c r="B27" s="20"/>
      <c r="C27" s="21"/>
      <c r="D27" s="22" t="s">
        <v>317</v>
      </c>
      <c r="E27" s="23">
        <v>-278061.98</v>
      </c>
      <c r="F27" s="24">
        <v>-278061.98</v>
      </c>
      <c r="G27" s="24">
        <v>-264800</v>
      </c>
      <c r="H27" s="24">
        <v>0</v>
      </c>
      <c r="I27" s="24">
        <v>0</v>
      </c>
      <c r="J27" s="23">
        <v>-254332.02000000002</v>
      </c>
      <c r="K27" s="24">
        <v>-254332.02000000002</v>
      </c>
      <c r="L27" s="24">
        <v>0</v>
      </c>
      <c r="M27" s="24">
        <v>0</v>
      </c>
      <c r="N27" s="24">
        <v>0</v>
      </c>
      <c r="O27" s="24">
        <v>-254332.02000000002</v>
      </c>
      <c r="P27" s="23">
        <f t="shared" si="0"/>
        <v>-532394</v>
      </c>
    </row>
    <row r="28" spans="1:16">
      <c r="A28" s="19" t="s">
        <v>86</v>
      </c>
      <c r="B28" s="20"/>
      <c r="C28" s="21"/>
      <c r="D28" s="22" t="s">
        <v>317</v>
      </c>
      <c r="E28" s="23">
        <v>-278061.98</v>
      </c>
      <c r="F28" s="24">
        <v>-278061.98</v>
      </c>
      <c r="G28" s="24">
        <v>-264800</v>
      </c>
      <c r="H28" s="24">
        <v>0</v>
      </c>
      <c r="I28" s="24">
        <v>0</v>
      </c>
      <c r="J28" s="23">
        <v>-254332.02000000002</v>
      </c>
      <c r="K28" s="24">
        <v>-254332.02000000002</v>
      </c>
      <c r="L28" s="24">
        <v>0</v>
      </c>
      <c r="M28" s="24">
        <v>0</v>
      </c>
      <c r="N28" s="24">
        <v>0</v>
      </c>
      <c r="O28" s="24">
        <v>-254332.02000000002</v>
      </c>
      <c r="P28" s="23">
        <f t="shared" si="0"/>
        <v>-532394</v>
      </c>
    </row>
    <row r="29" spans="1:16" ht="41.4">
      <c r="A29" s="25" t="s">
        <v>87</v>
      </c>
      <c r="B29" s="25" t="s">
        <v>88</v>
      </c>
      <c r="C29" s="26" t="s">
        <v>55</v>
      </c>
      <c r="D29" s="27" t="s">
        <v>89</v>
      </c>
      <c r="E29" s="28">
        <v>58000</v>
      </c>
      <c r="F29" s="29">
        <v>58000</v>
      </c>
      <c r="G29" s="29">
        <v>0</v>
      </c>
      <c r="H29" s="29">
        <v>0</v>
      </c>
      <c r="I29" s="29">
        <v>0</v>
      </c>
      <c r="J29" s="28">
        <v>30000</v>
      </c>
      <c r="K29" s="29">
        <v>30000</v>
      </c>
      <c r="L29" s="29">
        <v>0</v>
      </c>
      <c r="M29" s="29">
        <v>0</v>
      </c>
      <c r="N29" s="29">
        <v>0</v>
      </c>
      <c r="O29" s="29">
        <v>30000</v>
      </c>
      <c r="P29" s="28">
        <f t="shared" si="0"/>
        <v>88000</v>
      </c>
    </row>
    <row r="30" spans="1:16">
      <c r="A30" s="25" t="s">
        <v>90</v>
      </c>
      <c r="B30" s="25" t="s">
        <v>91</v>
      </c>
      <c r="C30" s="26" t="s">
        <v>92</v>
      </c>
      <c r="D30" s="27" t="s">
        <v>93</v>
      </c>
      <c r="E30" s="28">
        <v>-125500</v>
      </c>
      <c r="F30" s="29">
        <v>-125500</v>
      </c>
      <c r="G30" s="29">
        <v>8200</v>
      </c>
      <c r="H30" s="29">
        <v>0</v>
      </c>
      <c r="I30" s="29">
        <v>0</v>
      </c>
      <c r="J30" s="28">
        <v>0</v>
      </c>
      <c r="K30" s="29">
        <v>0</v>
      </c>
      <c r="L30" s="29">
        <v>0</v>
      </c>
      <c r="M30" s="29">
        <v>0</v>
      </c>
      <c r="N30" s="29">
        <v>0</v>
      </c>
      <c r="O30" s="29">
        <v>0</v>
      </c>
      <c r="P30" s="28">
        <f t="shared" si="0"/>
        <v>-125500</v>
      </c>
    </row>
    <row r="31" spans="1:16" ht="55.2">
      <c r="A31" s="25" t="s">
        <v>94</v>
      </c>
      <c r="B31" s="25" t="s">
        <v>67</v>
      </c>
      <c r="C31" s="26" t="s">
        <v>95</v>
      </c>
      <c r="D31" s="27" t="s">
        <v>96</v>
      </c>
      <c r="E31" s="28">
        <v>112238.02000000002</v>
      </c>
      <c r="F31" s="29">
        <v>112238.02000000002</v>
      </c>
      <c r="G31" s="29">
        <v>-27000</v>
      </c>
      <c r="H31" s="29">
        <v>0</v>
      </c>
      <c r="I31" s="29">
        <v>0</v>
      </c>
      <c r="J31" s="28">
        <v>-284332.02</v>
      </c>
      <c r="K31" s="29">
        <v>-284332.02</v>
      </c>
      <c r="L31" s="29">
        <v>0</v>
      </c>
      <c r="M31" s="29">
        <v>0</v>
      </c>
      <c r="N31" s="29">
        <v>0</v>
      </c>
      <c r="O31" s="29">
        <v>-284332.02</v>
      </c>
      <c r="P31" s="28">
        <f t="shared" si="0"/>
        <v>-172094</v>
      </c>
    </row>
    <row r="32" spans="1:16" ht="41.4">
      <c r="A32" s="25" t="s">
        <v>97</v>
      </c>
      <c r="B32" s="25" t="s">
        <v>98</v>
      </c>
      <c r="C32" s="26" t="s">
        <v>99</v>
      </c>
      <c r="D32" s="27" t="s">
        <v>100</v>
      </c>
      <c r="E32" s="28">
        <v>-300000</v>
      </c>
      <c r="F32" s="29">
        <v>-300000</v>
      </c>
      <c r="G32" s="29">
        <v>-246000</v>
      </c>
      <c r="H32" s="29">
        <v>0</v>
      </c>
      <c r="I32" s="29">
        <v>0</v>
      </c>
      <c r="J32" s="28">
        <v>0</v>
      </c>
      <c r="K32" s="29">
        <v>0</v>
      </c>
      <c r="L32" s="29">
        <v>0</v>
      </c>
      <c r="M32" s="29">
        <v>0</v>
      </c>
      <c r="N32" s="29">
        <v>0</v>
      </c>
      <c r="O32" s="29">
        <v>0</v>
      </c>
      <c r="P32" s="28">
        <f t="shared" si="0"/>
        <v>-300000</v>
      </c>
    </row>
    <row r="33" spans="1:16" ht="27.6">
      <c r="A33" s="25" t="s">
        <v>101</v>
      </c>
      <c r="B33" s="25" t="s">
        <v>102</v>
      </c>
      <c r="C33" s="26" t="s">
        <v>103</v>
      </c>
      <c r="D33" s="27" t="s">
        <v>104</v>
      </c>
      <c r="E33" s="28">
        <v>0</v>
      </c>
      <c r="F33" s="29">
        <v>0</v>
      </c>
      <c r="G33" s="29">
        <v>0</v>
      </c>
      <c r="H33" s="29">
        <v>0</v>
      </c>
      <c r="I33" s="29">
        <v>0</v>
      </c>
      <c r="J33" s="28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28">
        <f t="shared" si="0"/>
        <v>0</v>
      </c>
    </row>
    <row r="34" spans="1:16">
      <c r="A34" s="25" t="s">
        <v>105</v>
      </c>
      <c r="B34" s="25" t="s">
        <v>106</v>
      </c>
      <c r="C34" s="26" t="s">
        <v>107</v>
      </c>
      <c r="D34" s="27" t="s">
        <v>108</v>
      </c>
      <c r="E34" s="28">
        <v>-10800</v>
      </c>
      <c r="F34" s="29">
        <v>-10800</v>
      </c>
      <c r="G34" s="29">
        <v>0</v>
      </c>
      <c r="H34" s="29">
        <v>0</v>
      </c>
      <c r="I34" s="29">
        <v>0</v>
      </c>
      <c r="J34" s="28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8">
        <f t="shared" si="0"/>
        <v>-10800</v>
      </c>
    </row>
    <row r="35" spans="1:16" ht="41.4">
      <c r="A35" s="25" t="s">
        <v>109</v>
      </c>
      <c r="B35" s="25" t="s">
        <v>110</v>
      </c>
      <c r="C35" s="26" t="s">
        <v>111</v>
      </c>
      <c r="D35" s="27" t="s">
        <v>112</v>
      </c>
      <c r="E35" s="28">
        <v>-12000</v>
      </c>
      <c r="F35" s="29">
        <v>-12000</v>
      </c>
      <c r="G35" s="29">
        <v>0</v>
      </c>
      <c r="H35" s="29">
        <v>0</v>
      </c>
      <c r="I35" s="29">
        <v>0</v>
      </c>
      <c r="J35" s="28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28">
        <f t="shared" si="0"/>
        <v>-12000</v>
      </c>
    </row>
    <row r="36" spans="1:16">
      <c r="A36" s="30" t="s">
        <v>17</v>
      </c>
      <c r="B36" s="30" t="s">
        <v>17</v>
      </c>
      <c r="C36" s="31" t="s">
        <v>17</v>
      </c>
      <c r="D36" s="23" t="s">
        <v>113</v>
      </c>
      <c r="E36" s="23">
        <v>338038.02</v>
      </c>
      <c r="F36" s="23">
        <v>398038.02</v>
      </c>
      <c r="G36" s="23">
        <v>-189700</v>
      </c>
      <c r="H36" s="23">
        <v>1400</v>
      </c>
      <c r="I36" s="23">
        <v>-60000</v>
      </c>
      <c r="J36" s="23">
        <v>-236332.02000000002</v>
      </c>
      <c r="K36" s="23">
        <v>-236332.02</v>
      </c>
      <c r="L36" s="23">
        <v>0</v>
      </c>
      <c r="M36" s="23">
        <v>0</v>
      </c>
      <c r="N36" s="23">
        <v>0</v>
      </c>
      <c r="O36" s="23">
        <v>-236332.02000000002</v>
      </c>
      <c r="P36" s="23">
        <f t="shared" si="0"/>
        <v>101706</v>
      </c>
    </row>
    <row r="39" spans="1:16">
      <c r="B39" s="3" t="s">
        <v>18</v>
      </c>
      <c r="I39" s="3" t="s">
        <v>19</v>
      </c>
    </row>
  </sheetData>
  <mergeCells count="25">
    <mergeCell ref="A6:P6"/>
    <mergeCell ref="A7:P7"/>
    <mergeCell ref="A8:P8"/>
    <mergeCell ref="M13:N13"/>
    <mergeCell ref="O13:O15"/>
    <mergeCell ref="G14:G15"/>
    <mergeCell ref="H14:H15"/>
    <mergeCell ref="M14:M15"/>
    <mergeCell ref="N14:N15"/>
    <mergeCell ref="F13:F15"/>
    <mergeCell ref="G13:H13"/>
    <mergeCell ref="I13:I15"/>
    <mergeCell ref="J13:J15"/>
    <mergeCell ref="K13:K15"/>
    <mergeCell ref="L13:L15"/>
    <mergeCell ref="A5:P5"/>
    <mergeCell ref="A9:P9"/>
    <mergeCell ref="A12:A15"/>
    <mergeCell ref="B12:B15"/>
    <mergeCell ref="C12:C15"/>
    <mergeCell ref="D12:D15"/>
    <mergeCell ref="E12:I12"/>
    <mergeCell ref="J12:O12"/>
    <mergeCell ref="P12:P15"/>
    <mergeCell ref="E13:E15"/>
  </mergeCells>
  <pageMargins left="0.196850393700787" right="0.196850393700787" top="0.39370078740157499" bottom="0.196850393700787" header="0" footer="0"/>
  <pageSetup paperSize="9" fitToHeight="50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N124"/>
  <sheetViews>
    <sheetView showZeros="0" view="pageBreakPreview" zoomScale="60" zoomScaleNormal="55" workbookViewId="0">
      <pane xSplit="2" topLeftCell="C1" activePane="topRight" state="frozen"/>
      <selection activeCell="A4" sqref="A4"/>
      <selection pane="topRight" activeCell="K15" sqref="K15"/>
    </sheetView>
  </sheetViews>
  <sheetFormatPr defaultRowHeight="15.6"/>
  <cols>
    <col min="1" max="1" width="15.5546875" style="32" customWidth="1"/>
    <col min="2" max="2" width="35.77734375" style="36" customWidth="1"/>
    <col min="3" max="10" width="20.6640625" style="36" customWidth="1"/>
    <col min="11" max="12" width="19.77734375" style="36" customWidth="1"/>
    <col min="13" max="15" width="20.6640625" style="36" customWidth="1"/>
    <col min="16" max="24" width="20.6640625" style="91" customWidth="1"/>
    <col min="25" max="25" width="40.5546875" style="91" customWidth="1"/>
    <col min="26" max="37" width="20.6640625" style="91" customWidth="1"/>
    <col min="38" max="277" width="8.88671875" style="36"/>
    <col min="278" max="278" width="5.44140625" style="36" customWidth="1"/>
    <col min="279" max="279" width="34.33203125" style="36" customWidth="1"/>
    <col min="280" max="280" width="14.44140625" style="36" customWidth="1"/>
    <col min="281" max="292" width="15.6640625" style="36" customWidth="1"/>
    <col min="293" max="293" width="22.44140625" style="36" customWidth="1"/>
    <col min="294" max="533" width="8.88671875" style="36"/>
    <col min="534" max="534" width="5.44140625" style="36" customWidth="1"/>
    <col min="535" max="535" width="34.33203125" style="36" customWidth="1"/>
    <col min="536" max="536" width="14.44140625" style="36" customWidth="1"/>
    <col min="537" max="548" width="15.6640625" style="36" customWidth="1"/>
    <col min="549" max="549" width="22.44140625" style="36" customWidth="1"/>
    <col min="550" max="789" width="8.88671875" style="36"/>
    <col min="790" max="790" width="5.44140625" style="36" customWidth="1"/>
    <col min="791" max="791" width="34.33203125" style="36" customWidth="1"/>
    <col min="792" max="792" width="14.44140625" style="36" customWidth="1"/>
    <col min="793" max="804" width="15.6640625" style="36" customWidth="1"/>
    <col min="805" max="805" width="22.44140625" style="36" customWidth="1"/>
    <col min="806" max="1045" width="8.88671875" style="36"/>
    <col min="1046" max="1046" width="5.44140625" style="36" customWidth="1"/>
    <col min="1047" max="1047" width="34.33203125" style="36" customWidth="1"/>
    <col min="1048" max="1048" width="14.44140625" style="36" customWidth="1"/>
    <col min="1049" max="1060" width="15.6640625" style="36" customWidth="1"/>
    <col min="1061" max="1061" width="22.44140625" style="36" customWidth="1"/>
    <col min="1062" max="1301" width="8.88671875" style="36"/>
    <col min="1302" max="1302" width="5.44140625" style="36" customWidth="1"/>
    <col min="1303" max="1303" width="34.33203125" style="36" customWidth="1"/>
    <col min="1304" max="1304" width="14.44140625" style="36" customWidth="1"/>
    <col min="1305" max="1316" width="15.6640625" style="36" customWidth="1"/>
    <col min="1317" max="1317" width="22.44140625" style="36" customWidth="1"/>
    <col min="1318" max="1557" width="8.88671875" style="36"/>
    <col min="1558" max="1558" width="5.44140625" style="36" customWidth="1"/>
    <col min="1559" max="1559" width="34.33203125" style="36" customWidth="1"/>
    <col min="1560" max="1560" width="14.44140625" style="36" customWidth="1"/>
    <col min="1561" max="1572" width="15.6640625" style="36" customWidth="1"/>
    <col min="1573" max="1573" width="22.44140625" style="36" customWidth="1"/>
    <col min="1574" max="1813" width="8.88671875" style="36"/>
    <col min="1814" max="1814" width="5.44140625" style="36" customWidth="1"/>
    <col min="1815" max="1815" width="34.33203125" style="36" customWidth="1"/>
    <col min="1816" max="1816" width="14.44140625" style="36" customWidth="1"/>
    <col min="1817" max="1828" width="15.6640625" style="36" customWidth="1"/>
    <col min="1829" max="1829" width="22.44140625" style="36" customWidth="1"/>
    <col min="1830" max="2069" width="8.88671875" style="36"/>
    <col min="2070" max="2070" width="5.44140625" style="36" customWidth="1"/>
    <col min="2071" max="2071" width="34.33203125" style="36" customWidth="1"/>
    <col min="2072" max="2072" width="14.44140625" style="36" customWidth="1"/>
    <col min="2073" max="2084" width="15.6640625" style="36" customWidth="1"/>
    <col min="2085" max="2085" width="22.44140625" style="36" customWidth="1"/>
    <col min="2086" max="2325" width="8.88671875" style="36"/>
    <col min="2326" max="2326" width="5.44140625" style="36" customWidth="1"/>
    <col min="2327" max="2327" width="34.33203125" style="36" customWidth="1"/>
    <col min="2328" max="2328" width="14.44140625" style="36" customWidth="1"/>
    <col min="2329" max="2340" width="15.6640625" style="36" customWidth="1"/>
    <col min="2341" max="2341" width="22.44140625" style="36" customWidth="1"/>
    <col min="2342" max="2581" width="8.88671875" style="36"/>
    <col min="2582" max="2582" width="5.44140625" style="36" customWidth="1"/>
    <col min="2583" max="2583" width="34.33203125" style="36" customWidth="1"/>
    <col min="2584" max="2584" width="14.44140625" style="36" customWidth="1"/>
    <col min="2585" max="2596" width="15.6640625" style="36" customWidth="1"/>
    <col min="2597" max="2597" width="22.44140625" style="36" customWidth="1"/>
    <col min="2598" max="2837" width="8.88671875" style="36"/>
    <col min="2838" max="2838" width="5.44140625" style="36" customWidth="1"/>
    <col min="2839" max="2839" width="34.33203125" style="36" customWidth="1"/>
    <col min="2840" max="2840" width="14.44140625" style="36" customWidth="1"/>
    <col min="2841" max="2852" width="15.6640625" style="36" customWidth="1"/>
    <col min="2853" max="2853" width="22.44140625" style="36" customWidth="1"/>
    <col min="2854" max="3093" width="8.88671875" style="36"/>
    <col min="3094" max="3094" width="5.44140625" style="36" customWidth="1"/>
    <col min="3095" max="3095" width="34.33203125" style="36" customWidth="1"/>
    <col min="3096" max="3096" width="14.44140625" style="36" customWidth="1"/>
    <col min="3097" max="3108" width="15.6640625" style="36" customWidth="1"/>
    <col min="3109" max="3109" width="22.44140625" style="36" customWidth="1"/>
    <col min="3110" max="3349" width="8.88671875" style="36"/>
    <col min="3350" max="3350" width="5.44140625" style="36" customWidth="1"/>
    <col min="3351" max="3351" width="34.33203125" style="36" customWidth="1"/>
    <col min="3352" max="3352" width="14.44140625" style="36" customWidth="1"/>
    <col min="3353" max="3364" width="15.6640625" style="36" customWidth="1"/>
    <col min="3365" max="3365" width="22.44140625" style="36" customWidth="1"/>
    <col min="3366" max="3605" width="8.88671875" style="36"/>
    <col min="3606" max="3606" width="5.44140625" style="36" customWidth="1"/>
    <col min="3607" max="3607" width="34.33203125" style="36" customWidth="1"/>
    <col min="3608" max="3608" width="14.44140625" style="36" customWidth="1"/>
    <col min="3609" max="3620" width="15.6640625" style="36" customWidth="1"/>
    <col min="3621" max="3621" width="22.44140625" style="36" customWidth="1"/>
    <col min="3622" max="3861" width="8.88671875" style="36"/>
    <col min="3862" max="3862" width="5.44140625" style="36" customWidth="1"/>
    <col min="3863" max="3863" width="34.33203125" style="36" customWidth="1"/>
    <col min="3864" max="3864" width="14.44140625" style="36" customWidth="1"/>
    <col min="3865" max="3876" width="15.6640625" style="36" customWidth="1"/>
    <col min="3877" max="3877" width="22.44140625" style="36" customWidth="1"/>
    <col min="3878" max="4117" width="8.88671875" style="36"/>
    <col min="4118" max="4118" width="5.44140625" style="36" customWidth="1"/>
    <col min="4119" max="4119" width="34.33203125" style="36" customWidth="1"/>
    <col min="4120" max="4120" width="14.44140625" style="36" customWidth="1"/>
    <col min="4121" max="4132" width="15.6640625" style="36" customWidth="1"/>
    <col min="4133" max="4133" width="22.44140625" style="36" customWidth="1"/>
    <col min="4134" max="4373" width="8.88671875" style="36"/>
    <col min="4374" max="4374" width="5.44140625" style="36" customWidth="1"/>
    <col min="4375" max="4375" width="34.33203125" style="36" customWidth="1"/>
    <col min="4376" max="4376" width="14.44140625" style="36" customWidth="1"/>
    <col min="4377" max="4388" width="15.6640625" style="36" customWidth="1"/>
    <col min="4389" max="4389" width="22.44140625" style="36" customWidth="1"/>
    <col min="4390" max="4629" width="8.88671875" style="36"/>
    <col min="4630" max="4630" width="5.44140625" style="36" customWidth="1"/>
    <col min="4631" max="4631" width="34.33203125" style="36" customWidth="1"/>
    <col min="4632" max="4632" width="14.44140625" style="36" customWidth="1"/>
    <col min="4633" max="4644" width="15.6640625" style="36" customWidth="1"/>
    <col min="4645" max="4645" width="22.44140625" style="36" customWidth="1"/>
    <col min="4646" max="4885" width="8.88671875" style="36"/>
    <col min="4886" max="4886" width="5.44140625" style="36" customWidth="1"/>
    <col min="4887" max="4887" width="34.33203125" style="36" customWidth="1"/>
    <col min="4888" max="4888" width="14.44140625" style="36" customWidth="1"/>
    <col min="4889" max="4900" width="15.6640625" style="36" customWidth="1"/>
    <col min="4901" max="4901" width="22.44140625" style="36" customWidth="1"/>
    <col min="4902" max="5141" width="8.88671875" style="36"/>
    <col min="5142" max="5142" width="5.44140625" style="36" customWidth="1"/>
    <col min="5143" max="5143" width="34.33203125" style="36" customWidth="1"/>
    <col min="5144" max="5144" width="14.44140625" style="36" customWidth="1"/>
    <col min="5145" max="5156" width="15.6640625" style="36" customWidth="1"/>
    <col min="5157" max="5157" width="22.44140625" style="36" customWidth="1"/>
    <col min="5158" max="5397" width="8.88671875" style="36"/>
    <col min="5398" max="5398" width="5.44140625" style="36" customWidth="1"/>
    <col min="5399" max="5399" width="34.33203125" style="36" customWidth="1"/>
    <col min="5400" max="5400" width="14.44140625" style="36" customWidth="1"/>
    <col min="5401" max="5412" width="15.6640625" style="36" customWidth="1"/>
    <col min="5413" max="5413" width="22.44140625" style="36" customWidth="1"/>
    <col min="5414" max="5653" width="8.88671875" style="36"/>
    <col min="5654" max="5654" width="5.44140625" style="36" customWidth="1"/>
    <col min="5655" max="5655" width="34.33203125" style="36" customWidth="1"/>
    <col min="5656" max="5656" width="14.44140625" style="36" customWidth="1"/>
    <col min="5657" max="5668" width="15.6640625" style="36" customWidth="1"/>
    <col min="5669" max="5669" width="22.44140625" style="36" customWidth="1"/>
    <col min="5670" max="5909" width="8.88671875" style="36"/>
    <col min="5910" max="5910" width="5.44140625" style="36" customWidth="1"/>
    <col min="5911" max="5911" width="34.33203125" style="36" customWidth="1"/>
    <col min="5912" max="5912" width="14.44140625" style="36" customWidth="1"/>
    <col min="5913" max="5924" width="15.6640625" style="36" customWidth="1"/>
    <col min="5925" max="5925" width="22.44140625" style="36" customWidth="1"/>
    <col min="5926" max="6165" width="8.88671875" style="36"/>
    <col min="6166" max="6166" width="5.44140625" style="36" customWidth="1"/>
    <col min="6167" max="6167" width="34.33203125" style="36" customWidth="1"/>
    <col min="6168" max="6168" width="14.44140625" style="36" customWidth="1"/>
    <col min="6169" max="6180" width="15.6640625" style="36" customWidth="1"/>
    <col min="6181" max="6181" width="22.44140625" style="36" customWidth="1"/>
    <col min="6182" max="6421" width="8.88671875" style="36"/>
    <col min="6422" max="6422" width="5.44140625" style="36" customWidth="1"/>
    <col min="6423" max="6423" width="34.33203125" style="36" customWidth="1"/>
    <col min="6424" max="6424" width="14.44140625" style="36" customWidth="1"/>
    <col min="6425" max="6436" width="15.6640625" style="36" customWidth="1"/>
    <col min="6437" max="6437" width="22.44140625" style="36" customWidth="1"/>
    <col min="6438" max="6677" width="8.88671875" style="36"/>
    <col min="6678" max="6678" width="5.44140625" style="36" customWidth="1"/>
    <col min="6679" max="6679" width="34.33203125" style="36" customWidth="1"/>
    <col min="6680" max="6680" width="14.44140625" style="36" customWidth="1"/>
    <col min="6681" max="6692" width="15.6640625" style="36" customWidth="1"/>
    <col min="6693" max="6693" width="22.44140625" style="36" customWidth="1"/>
    <col min="6694" max="6933" width="8.88671875" style="36"/>
    <col min="6934" max="6934" width="5.44140625" style="36" customWidth="1"/>
    <col min="6935" max="6935" width="34.33203125" style="36" customWidth="1"/>
    <col min="6936" max="6936" width="14.44140625" style="36" customWidth="1"/>
    <col min="6937" max="6948" width="15.6640625" style="36" customWidth="1"/>
    <col min="6949" max="6949" width="22.44140625" style="36" customWidth="1"/>
    <col min="6950" max="7189" width="8.88671875" style="36"/>
    <col min="7190" max="7190" width="5.44140625" style="36" customWidth="1"/>
    <col min="7191" max="7191" width="34.33203125" style="36" customWidth="1"/>
    <col min="7192" max="7192" width="14.44140625" style="36" customWidth="1"/>
    <col min="7193" max="7204" width="15.6640625" style="36" customWidth="1"/>
    <col min="7205" max="7205" width="22.44140625" style="36" customWidth="1"/>
    <col min="7206" max="7445" width="8.88671875" style="36"/>
    <col min="7446" max="7446" width="5.44140625" style="36" customWidth="1"/>
    <col min="7447" max="7447" width="34.33203125" style="36" customWidth="1"/>
    <col min="7448" max="7448" width="14.44140625" style="36" customWidth="1"/>
    <col min="7449" max="7460" width="15.6640625" style="36" customWidth="1"/>
    <col min="7461" max="7461" width="22.44140625" style="36" customWidth="1"/>
    <col min="7462" max="7701" width="8.88671875" style="36"/>
    <col min="7702" max="7702" width="5.44140625" style="36" customWidth="1"/>
    <col min="7703" max="7703" width="34.33203125" style="36" customWidth="1"/>
    <col min="7704" max="7704" width="14.44140625" style="36" customWidth="1"/>
    <col min="7705" max="7716" width="15.6640625" style="36" customWidth="1"/>
    <col min="7717" max="7717" width="22.44140625" style="36" customWidth="1"/>
    <col min="7718" max="7957" width="8.88671875" style="36"/>
    <col min="7958" max="7958" width="5.44140625" style="36" customWidth="1"/>
    <col min="7959" max="7959" width="34.33203125" style="36" customWidth="1"/>
    <col min="7960" max="7960" width="14.44140625" style="36" customWidth="1"/>
    <col min="7961" max="7972" width="15.6640625" style="36" customWidth="1"/>
    <col min="7973" max="7973" width="22.44140625" style="36" customWidth="1"/>
    <col min="7974" max="8213" width="8.88671875" style="36"/>
    <col min="8214" max="8214" width="5.44140625" style="36" customWidth="1"/>
    <col min="8215" max="8215" width="34.33203125" style="36" customWidth="1"/>
    <col min="8216" max="8216" width="14.44140625" style="36" customWidth="1"/>
    <col min="8217" max="8228" width="15.6640625" style="36" customWidth="1"/>
    <col min="8229" max="8229" width="22.44140625" style="36" customWidth="1"/>
    <col min="8230" max="8469" width="8.88671875" style="36"/>
    <col min="8470" max="8470" width="5.44140625" style="36" customWidth="1"/>
    <col min="8471" max="8471" width="34.33203125" style="36" customWidth="1"/>
    <col min="8472" max="8472" width="14.44140625" style="36" customWidth="1"/>
    <col min="8473" max="8484" width="15.6640625" style="36" customWidth="1"/>
    <col min="8485" max="8485" width="22.44140625" style="36" customWidth="1"/>
    <col min="8486" max="8725" width="8.88671875" style="36"/>
    <col min="8726" max="8726" width="5.44140625" style="36" customWidth="1"/>
    <col min="8727" max="8727" width="34.33203125" style="36" customWidth="1"/>
    <col min="8728" max="8728" width="14.44140625" style="36" customWidth="1"/>
    <col min="8729" max="8740" width="15.6640625" style="36" customWidth="1"/>
    <col min="8741" max="8741" width="22.44140625" style="36" customWidth="1"/>
    <col min="8742" max="8981" width="8.88671875" style="36"/>
    <col min="8982" max="8982" width="5.44140625" style="36" customWidth="1"/>
    <col min="8983" max="8983" width="34.33203125" style="36" customWidth="1"/>
    <col min="8984" max="8984" width="14.44140625" style="36" customWidth="1"/>
    <col min="8985" max="8996" width="15.6640625" style="36" customWidth="1"/>
    <col min="8997" max="8997" width="22.44140625" style="36" customWidth="1"/>
    <col min="8998" max="9237" width="8.88671875" style="36"/>
    <col min="9238" max="9238" width="5.44140625" style="36" customWidth="1"/>
    <col min="9239" max="9239" width="34.33203125" style="36" customWidth="1"/>
    <col min="9240" max="9240" width="14.44140625" style="36" customWidth="1"/>
    <col min="9241" max="9252" width="15.6640625" style="36" customWidth="1"/>
    <col min="9253" max="9253" width="22.44140625" style="36" customWidth="1"/>
    <col min="9254" max="9493" width="8.88671875" style="36"/>
    <col min="9494" max="9494" width="5.44140625" style="36" customWidth="1"/>
    <col min="9495" max="9495" width="34.33203125" style="36" customWidth="1"/>
    <col min="9496" max="9496" width="14.44140625" style="36" customWidth="1"/>
    <col min="9497" max="9508" width="15.6640625" style="36" customWidth="1"/>
    <col min="9509" max="9509" width="22.44140625" style="36" customWidth="1"/>
    <col min="9510" max="9749" width="8.88671875" style="36"/>
    <col min="9750" max="9750" width="5.44140625" style="36" customWidth="1"/>
    <col min="9751" max="9751" width="34.33203125" style="36" customWidth="1"/>
    <col min="9752" max="9752" width="14.44140625" style="36" customWidth="1"/>
    <col min="9753" max="9764" width="15.6640625" style="36" customWidth="1"/>
    <col min="9765" max="9765" width="22.44140625" style="36" customWidth="1"/>
    <col min="9766" max="10005" width="8.88671875" style="36"/>
    <col min="10006" max="10006" width="5.44140625" style="36" customWidth="1"/>
    <col min="10007" max="10007" width="34.33203125" style="36" customWidth="1"/>
    <col min="10008" max="10008" width="14.44140625" style="36" customWidth="1"/>
    <col min="10009" max="10020" width="15.6640625" style="36" customWidth="1"/>
    <col min="10021" max="10021" width="22.44140625" style="36" customWidth="1"/>
    <col min="10022" max="10261" width="8.88671875" style="36"/>
    <col min="10262" max="10262" width="5.44140625" style="36" customWidth="1"/>
    <col min="10263" max="10263" width="34.33203125" style="36" customWidth="1"/>
    <col min="10264" max="10264" width="14.44140625" style="36" customWidth="1"/>
    <col min="10265" max="10276" width="15.6640625" style="36" customWidth="1"/>
    <col min="10277" max="10277" width="22.44140625" style="36" customWidth="1"/>
    <col min="10278" max="10517" width="8.88671875" style="36"/>
    <col min="10518" max="10518" width="5.44140625" style="36" customWidth="1"/>
    <col min="10519" max="10519" width="34.33203125" style="36" customWidth="1"/>
    <col min="10520" max="10520" width="14.44140625" style="36" customWidth="1"/>
    <col min="10521" max="10532" width="15.6640625" style="36" customWidth="1"/>
    <col min="10533" max="10533" width="22.44140625" style="36" customWidth="1"/>
    <col min="10534" max="10773" width="8.88671875" style="36"/>
    <col min="10774" max="10774" width="5.44140625" style="36" customWidth="1"/>
    <col min="10775" max="10775" width="34.33203125" style="36" customWidth="1"/>
    <col min="10776" max="10776" width="14.44140625" style="36" customWidth="1"/>
    <col min="10777" max="10788" width="15.6640625" style="36" customWidth="1"/>
    <col min="10789" max="10789" width="22.44140625" style="36" customWidth="1"/>
    <col min="10790" max="11029" width="8.88671875" style="36"/>
    <col min="11030" max="11030" width="5.44140625" style="36" customWidth="1"/>
    <col min="11031" max="11031" width="34.33203125" style="36" customWidth="1"/>
    <col min="11032" max="11032" width="14.44140625" style="36" customWidth="1"/>
    <col min="11033" max="11044" width="15.6640625" style="36" customWidth="1"/>
    <col min="11045" max="11045" width="22.44140625" style="36" customWidth="1"/>
    <col min="11046" max="11285" width="8.88671875" style="36"/>
    <col min="11286" max="11286" width="5.44140625" style="36" customWidth="1"/>
    <col min="11287" max="11287" width="34.33203125" style="36" customWidth="1"/>
    <col min="11288" max="11288" width="14.44140625" style="36" customWidth="1"/>
    <col min="11289" max="11300" width="15.6640625" style="36" customWidth="1"/>
    <col min="11301" max="11301" width="22.44140625" style="36" customWidth="1"/>
    <col min="11302" max="11541" width="8.88671875" style="36"/>
    <col min="11542" max="11542" width="5.44140625" style="36" customWidth="1"/>
    <col min="11543" max="11543" width="34.33203125" style="36" customWidth="1"/>
    <col min="11544" max="11544" width="14.44140625" style="36" customWidth="1"/>
    <col min="11545" max="11556" width="15.6640625" style="36" customWidth="1"/>
    <col min="11557" max="11557" width="22.44140625" style="36" customWidth="1"/>
    <col min="11558" max="11797" width="8.88671875" style="36"/>
    <col min="11798" max="11798" width="5.44140625" style="36" customWidth="1"/>
    <col min="11799" max="11799" width="34.33203125" style="36" customWidth="1"/>
    <col min="11800" max="11800" width="14.44140625" style="36" customWidth="1"/>
    <col min="11801" max="11812" width="15.6640625" style="36" customWidth="1"/>
    <col min="11813" max="11813" width="22.44140625" style="36" customWidth="1"/>
    <col min="11814" max="12053" width="8.88671875" style="36"/>
    <col min="12054" max="12054" width="5.44140625" style="36" customWidth="1"/>
    <col min="12055" max="12055" width="34.33203125" style="36" customWidth="1"/>
    <col min="12056" max="12056" width="14.44140625" style="36" customWidth="1"/>
    <col min="12057" max="12068" width="15.6640625" style="36" customWidth="1"/>
    <col min="12069" max="12069" width="22.44140625" style="36" customWidth="1"/>
    <col min="12070" max="12309" width="8.88671875" style="36"/>
    <col min="12310" max="12310" width="5.44140625" style="36" customWidth="1"/>
    <col min="12311" max="12311" width="34.33203125" style="36" customWidth="1"/>
    <col min="12312" max="12312" width="14.44140625" style="36" customWidth="1"/>
    <col min="12313" max="12324" width="15.6640625" style="36" customWidth="1"/>
    <col min="12325" max="12325" width="22.44140625" style="36" customWidth="1"/>
    <col min="12326" max="12565" width="8.88671875" style="36"/>
    <col min="12566" max="12566" width="5.44140625" style="36" customWidth="1"/>
    <col min="12567" max="12567" width="34.33203125" style="36" customWidth="1"/>
    <col min="12568" max="12568" width="14.44140625" style="36" customWidth="1"/>
    <col min="12569" max="12580" width="15.6640625" style="36" customWidth="1"/>
    <col min="12581" max="12581" width="22.44140625" style="36" customWidth="1"/>
    <col min="12582" max="12821" width="8.88671875" style="36"/>
    <col min="12822" max="12822" width="5.44140625" style="36" customWidth="1"/>
    <col min="12823" max="12823" width="34.33203125" style="36" customWidth="1"/>
    <col min="12824" max="12824" width="14.44140625" style="36" customWidth="1"/>
    <col min="12825" max="12836" width="15.6640625" style="36" customWidth="1"/>
    <col min="12837" max="12837" width="22.44140625" style="36" customWidth="1"/>
    <col min="12838" max="13077" width="8.88671875" style="36"/>
    <col min="13078" max="13078" width="5.44140625" style="36" customWidth="1"/>
    <col min="13079" max="13079" width="34.33203125" style="36" customWidth="1"/>
    <col min="13080" max="13080" width="14.44140625" style="36" customWidth="1"/>
    <col min="13081" max="13092" width="15.6640625" style="36" customWidth="1"/>
    <col min="13093" max="13093" width="22.44140625" style="36" customWidth="1"/>
    <col min="13094" max="13333" width="8.88671875" style="36"/>
    <col min="13334" max="13334" width="5.44140625" style="36" customWidth="1"/>
    <col min="13335" max="13335" width="34.33203125" style="36" customWidth="1"/>
    <col min="13336" max="13336" width="14.44140625" style="36" customWidth="1"/>
    <col min="13337" max="13348" width="15.6640625" style="36" customWidth="1"/>
    <col min="13349" max="13349" width="22.44140625" style="36" customWidth="1"/>
    <col min="13350" max="13589" width="8.88671875" style="36"/>
    <col min="13590" max="13590" width="5.44140625" style="36" customWidth="1"/>
    <col min="13591" max="13591" width="34.33203125" style="36" customWidth="1"/>
    <col min="13592" max="13592" width="14.44140625" style="36" customWidth="1"/>
    <col min="13593" max="13604" width="15.6640625" style="36" customWidth="1"/>
    <col min="13605" max="13605" width="22.44140625" style="36" customWidth="1"/>
    <col min="13606" max="13845" width="8.88671875" style="36"/>
    <col min="13846" max="13846" width="5.44140625" style="36" customWidth="1"/>
    <col min="13847" max="13847" width="34.33203125" style="36" customWidth="1"/>
    <col min="13848" max="13848" width="14.44140625" style="36" customWidth="1"/>
    <col min="13849" max="13860" width="15.6640625" style="36" customWidth="1"/>
    <col min="13861" max="13861" width="22.44140625" style="36" customWidth="1"/>
    <col min="13862" max="14101" width="8.88671875" style="36"/>
    <col min="14102" max="14102" width="5.44140625" style="36" customWidth="1"/>
    <col min="14103" max="14103" width="34.33203125" style="36" customWidth="1"/>
    <col min="14104" max="14104" width="14.44140625" style="36" customWidth="1"/>
    <col min="14105" max="14116" width="15.6640625" style="36" customWidth="1"/>
    <col min="14117" max="14117" width="22.44140625" style="36" customWidth="1"/>
    <col min="14118" max="14357" width="8.88671875" style="36"/>
    <col min="14358" max="14358" width="5.44140625" style="36" customWidth="1"/>
    <col min="14359" max="14359" width="34.33203125" style="36" customWidth="1"/>
    <col min="14360" max="14360" width="14.44140625" style="36" customWidth="1"/>
    <col min="14361" max="14372" width="15.6640625" style="36" customWidth="1"/>
    <col min="14373" max="14373" width="22.44140625" style="36" customWidth="1"/>
    <col min="14374" max="14613" width="8.88671875" style="36"/>
    <col min="14614" max="14614" width="5.44140625" style="36" customWidth="1"/>
    <col min="14615" max="14615" width="34.33203125" style="36" customWidth="1"/>
    <col min="14616" max="14616" width="14.44140625" style="36" customWidth="1"/>
    <col min="14617" max="14628" width="15.6640625" style="36" customWidth="1"/>
    <col min="14629" max="14629" width="22.44140625" style="36" customWidth="1"/>
    <col min="14630" max="14869" width="8.88671875" style="36"/>
    <col min="14870" max="14870" width="5.44140625" style="36" customWidth="1"/>
    <col min="14871" max="14871" width="34.33203125" style="36" customWidth="1"/>
    <col min="14872" max="14872" width="14.44140625" style="36" customWidth="1"/>
    <col min="14873" max="14884" width="15.6640625" style="36" customWidth="1"/>
    <col min="14885" max="14885" width="22.44140625" style="36" customWidth="1"/>
    <col min="14886" max="15125" width="8.88671875" style="36"/>
    <col min="15126" max="15126" width="5.44140625" style="36" customWidth="1"/>
    <col min="15127" max="15127" width="34.33203125" style="36" customWidth="1"/>
    <col min="15128" max="15128" width="14.44140625" style="36" customWidth="1"/>
    <col min="15129" max="15140" width="15.6640625" style="36" customWidth="1"/>
    <col min="15141" max="15141" width="22.44140625" style="36" customWidth="1"/>
    <col min="15142" max="15381" width="8.88671875" style="36"/>
    <col min="15382" max="15382" width="5.44140625" style="36" customWidth="1"/>
    <col min="15383" max="15383" width="34.33203125" style="36" customWidth="1"/>
    <col min="15384" max="15384" width="14.44140625" style="36" customWidth="1"/>
    <col min="15385" max="15396" width="15.6640625" style="36" customWidth="1"/>
    <col min="15397" max="15397" width="22.44140625" style="36" customWidth="1"/>
    <col min="15398" max="15637" width="8.88671875" style="36"/>
    <col min="15638" max="15638" width="5.44140625" style="36" customWidth="1"/>
    <col min="15639" max="15639" width="34.33203125" style="36" customWidth="1"/>
    <col min="15640" max="15640" width="14.44140625" style="36" customWidth="1"/>
    <col min="15641" max="15652" width="15.6640625" style="36" customWidth="1"/>
    <col min="15653" max="15653" width="22.44140625" style="36" customWidth="1"/>
    <col min="15654" max="15893" width="8.88671875" style="36"/>
    <col min="15894" max="15894" width="5.44140625" style="36" customWidth="1"/>
    <col min="15895" max="15895" width="34.33203125" style="36" customWidth="1"/>
    <col min="15896" max="15896" width="14.44140625" style="36" customWidth="1"/>
    <col min="15897" max="15908" width="15.6640625" style="36" customWidth="1"/>
    <col min="15909" max="15909" width="22.44140625" style="36" customWidth="1"/>
    <col min="15910" max="16149" width="8.88671875" style="36"/>
    <col min="16150" max="16150" width="5.44140625" style="36" customWidth="1"/>
    <col min="16151" max="16151" width="34.33203125" style="36" customWidth="1"/>
    <col min="16152" max="16152" width="14.44140625" style="36" customWidth="1"/>
    <col min="16153" max="16164" width="15.6640625" style="36" customWidth="1"/>
    <col min="16165" max="16165" width="22.44140625" style="36" customWidth="1"/>
    <col min="16166" max="16384" width="8.88671875" style="36"/>
  </cols>
  <sheetData>
    <row r="1" spans="1:37">
      <c r="B1" s="33"/>
      <c r="C1" s="34"/>
      <c r="D1" s="35"/>
      <c r="E1" s="35"/>
      <c r="F1" s="34"/>
      <c r="G1" s="34"/>
      <c r="H1" s="34"/>
      <c r="I1" s="34"/>
      <c r="J1" s="34" t="s">
        <v>114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6"/>
      <c r="AC1" s="36"/>
      <c r="AD1" s="36"/>
      <c r="AE1" s="36"/>
      <c r="AF1" s="36"/>
      <c r="AG1" s="36"/>
      <c r="AH1" s="36"/>
      <c r="AI1" s="36"/>
      <c r="AJ1" s="36"/>
      <c r="AK1" s="36"/>
    </row>
    <row r="2" spans="1:37">
      <c r="B2" s="37"/>
      <c r="C2" s="34"/>
      <c r="D2" s="37"/>
      <c r="E2" s="37"/>
      <c r="F2" s="34"/>
      <c r="G2" s="34"/>
      <c r="H2" s="34"/>
      <c r="I2" s="34"/>
      <c r="J2" s="34" t="s">
        <v>22</v>
      </c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>
      <c r="B3" s="37"/>
      <c r="C3" s="34"/>
      <c r="D3" s="37"/>
      <c r="E3" s="37"/>
      <c r="F3" s="34"/>
      <c r="G3" s="34"/>
      <c r="H3" s="34"/>
      <c r="I3" s="34"/>
      <c r="J3" s="34" t="s">
        <v>36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6"/>
      <c r="AC3" s="36"/>
      <c r="AD3" s="36"/>
      <c r="AE3" s="36"/>
      <c r="AF3" s="36"/>
      <c r="AG3" s="36"/>
      <c r="AH3" s="36"/>
      <c r="AI3" s="36"/>
      <c r="AJ3" s="36"/>
      <c r="AK3" s="36"/>
    </row>
    <row r="4" spans="1:37" ht="16.2" customHeight="1">
      <c r="B4" s="37"/>
      <c r="C4" s="37"/>
      <c r="D4" s="37"/>
      <c r="E4" s="37"/>
      <c r="F4" s="38"/>
      <c r="G4" s="38"/>
      <c r="H4" s="38"/>
      <c r="I4" s="38"/>
      <c r="J4" s="39" t="s">
        <v>37</v>
      </c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6"/>
      <c r="AC4" s="36"/>
      <c r="AD4" s="36"/>
      <c r="AE4" s="36"/>
      <c r="AF4" s="36"/>
      <c r="AG4" s="36"/>
      <c r="AH4" s="36"/>
      <c r="AI4" s="36"/>
      <c r="AJ4" s="36"/>
      <c r="AK4" s="36"/>
    </row>
    <row r="5" spans="1:37">
      <c r="B5" s="37"/>
      <c r="C5" s="37"/>
      <c r="D5" s="37"/>
      <c r="E5" s="37"/>
      <c r="F5" s="40"/>
      <c r="G5" s="40"/>
      <c r="H5" s="40"/>
      <c r="I5" s="40"/>
      <c r="J5" s="40" t="s">
        <v>314</v>
      </c>
      <c r="K5" s="40"/>
      <c r="L5" s="40"/>
      <c r="M5" s="40"/>
      <c r="N5" s="40"/>
      <c r="O5" s="40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36"/>
      <c r="AC5" s="36"/>
      <c r="AD5" s="36"/>
      <c r="AE5" s="36"/>
      <c r="AF5" s="36"/>
      <c r="AG5" s="36"/>
      <c r="AH5" s="36"/>
      <c r="AI5" s="36"/>
      <c r="AJ5" s="36"/>
      <c r="AK5" s="36"/>
    </row>
    <row r="6" spans="1:37">
      <c r="B6" s="37"/>
      <c r="C6" s="37"/>
      <c r="D6" s="37"/>
      <c r="E6" s="37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36"/>
      <c r="AC6" s="36"/>
      <c r="AD6" s="36"/>
      <c r="AE6" s="36"/>
      <c r="AF6" s="36"/>
      <c r="AG6" s="36"/>
      <c r="AH6" s="36"/>
      <c r="AI6" s="36"/>
      <c r="AJ6" s="36"/>
      <c r="AK6" s="36"/>
    </row>
    <row r="7" spans="1:37" ht="84" customHeight="1">
      <c r="B7" s="42"/>
      <c r="C7" s="272" t="s">
        <v>115</v>
      </c>
      <c r="D7" s="272"/>
      <c r="E7" s="272"/>
      <c r="F7" s="42"/>
      <c r="G7" s="42"/>
      <c r="H7" s="42"/>
      <c r="I7" s="42"/>
      <c r="J7" s="42"/>
      <c r="K7" s="42"/>
      <c r="L7" s="42"/>
      <c r="M7" s="42"/>
      <c r="N7" s="42"/>
      <c r="O7" s="244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3"/>
      <c r="AC7" s="43"/>
      <c r="AD7" s="43"/>
      <c r="AE7" s="43"/>
      <c r="AF7" s="43"/>
      <c r="AG7" s="43"/>
      <c r="AH7" s="43"/>
      <c r="AI7" s="43"/>
      <c r="AJ7" s="43"/>
      <c r="AK7" s="43"/>
    </row>
    <row r="8" spans="1:37" ht="16.2">
      <c r="A8" s="44" t="s">
        <v>20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244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3"/>
      <c r="AC8" s="43"/>
      <c r="AD8" s="43"/>
      <c r="AE8" s="43"/>
      <c r="AF8" s="43"/>
      <c r="AG8" s="43"/>
      <c r="AH8" s="43"/>
      <c r="AI8" s="43"/>
      <c r="AJ8" s="43"/>
      <c r="AK8" s="43"/>
    </row>
    <row r="9" spans="1:37" ht="22.5" customHeight="1" thickBot="1">
      <c r="A9" s="45" t="s">
        <v>21</v>
      </c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</row>
    <row r="10" spans="1:37" s="50" customFormat="1" ht="29.25" customHeight="1" thickBot="1">
      <c r="A10" s="273" t="s">
        <v>116</v>
      </c>
      <c r="B10" s="276" t="s">
        <v>117</v>
      </c>
      <c r="C10" s="276" t="s">
        <v>118</v>
      </c>
      <c r="D10" s="279" t="s">
        <v>119</v>
      </c>
      <c r="E10" s="280"/>
      <c r="F10" s="280"/>
      <c r="G10" s="280"/>
      <c r="H10" s="280"/>
      <c r="I10" s="280"/>
      <c r="J10" s="280"/>
      <c r="K10" s="280"/>
      <c r="L10" s="280"/>
      <c r="M10" s="280"/>
      <c r="N10" s="280"/>
      <c r="O10" s="280"/>
      <c r="P10" s="280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9"/>
      <c r="AB10" s="279" t="s">
        <v>120</v>
      </c>
      <c r="AC10" s="281"/>
      <c r="AD10" s="281"/>
      <c r="AE10" s="281"/>
      <c r="AF10" s="281"/>
      <c r="AG10" s="281"/>
      <c r="AH10" s="281"/>
      <c r="AI10" s="281"/>
      <c r="AJ10" s="281"/>
      <c r="AK10" s="282"/>
    </row>
    <row r="11" spans="1:37" s="52" customFormat="1" ht="49.2" customHeight="1" thickBot="1">
      <c r="A11" s="274"/>
      <c r="B11" s="277"/>
      <c r="C11" s="277"/>
      <c r="D11" s="283" t="s">
        <v>121</v>
      </c>
      <c r="E11" s="284"/>
      <c r="F11" s="284"/>
      <c r="G11" s="284"/>
      <c r="H11" s="284"/>
      <c r="I11" s="284"/>
      <c r="J11" s="284"/>
      <c r="K11" s="284"/>
      <c r="L11" s="284"/>
      <c r="M11" s="284"/>
      <c r="N11" s="284"/>
      <c r="O11" s="284"/>
      <c r="P11" s="284"/>
      <c r="Q11" s="51"/>
      <c r="R11" s="51"/>
      <c r="S11" s="51"/>
      <c r="T11" s="51"/>
      <c r="U11" s="51"/>
      <c r="V11" s="51"/>
      <c r="W11" s="51"/>
      <c r="X11" s="51"/>
      <c r="Y11" s="51"/>
      <c r="Z11" s="283" t="s">
        <v>122</v>
      </c>
      <c r="AA11" s="285"/>
      <c r="AB11" s="279" t="s">
        <v>121</v>
      </c>
      <c r="AC11" s="281"/>
      <c r="AD11" s="281"/>
      <c r="AE11" s="281"/>
      <c r="AF11" s="281"/>
      <c r="AG11" s="281"/>
      <c r="AH11" s="281"/>
      <c r="AI11" s="281"/>
      <c r="AJ11" s="279" t="s">
        <v>123</v>
      </c>
      <c r="AK11" s="282"/>
    </row>
    <row r="12" spans="1:37" s="52" customFormat="1" ht="33" customHeight="1" thickBot="1">
      <c r="A12" s="274"/>
      <c r="B12" s="277"/>
      <c r="C12" s="277"/>
      <c r="D12" s="258" t="s">
        <v>124</v>
      </c>
      <c r="E12" s="258" t="s">
        <v>125</v>
      </c>
      <c r="F12" s="258" t="s">
        <v>126</v>
      </c>
      <c r="G12" s="53" t="s">
        <v>127</v>
      </c>
      <c r="H12" s="258" t="s">
        <v>128</v>
      </c>
      <c r="I12" s="53" t="s">
        <v>127</v>
      </c>
      <c r="J12" s="258" t="s">
        <v>129</v>
      </c>
      <c r="K12" s="267" t="s">
        <v>127</v>
      </c>
      <c r="L12" s="271"/>
      <c r="M12" s="258" t="s">
        <v>130</v>
      </c>
      <c r="N12" s="269" t="s">
        <v>127</v>
      </c>
      <c r="O12" s="270"/>
      <c r="P12" s="258" t="s">
        <v>131</v>
      </c>
      <c r="Q12" s="54" t="s">
        <v>127</v>
      </c>
      <c r="R12" s="258" t="s">
        <v>132</v>
      </c>
      <c r="S12" s="258" t="s">
        <v>133</v>
      </c>
      <c r="T12" s="267" t="s">
        <v>127</v>
      </c>
      <c r="U12" s="268"/>
      <c r="V12" s="271"/>
      <c r="W12" s="258" t="s">
        <v>134</v>
      </c>
      <c r="X12" s="267" t="s">
        <v>127</v>
      </c>
      <c r="Y12" s="268"/>
      <c r="Z12" s="258" t="s">
        <v>133</v>
      </c>
      <c r="AA12" s="55" t="s">
        <v>127</v>
      </c>
      <c r="AB12" s="258" t="s">
        <v>135</v>
      </c>
      <c r="AC12" s="258" t="s">
        <v>136</v>
      </c>
      <c r="AD12" s="258" t="s">
        <v>137</v>
      </c>
      <c r="AE12" s="267" t="s">
        <v>127</v>
      </c>
      <c r="AF12" s="271"/>
      <c r="AG12" s="258" t="s">
        <v>138</v>
      </c>
      <c r="AH12" s="258" t="s">
        <v>139</v>
      </c>
      <c r="AI12" s="262" t="s">
        <v>140</v>
      </c>
      <c r="AJ12" s="258" t="s">
        <v>141</v>
      </c>
      <c r="AK12" s="56" t="s">
        <v>127</v>
      </c>
    </row>
    <row r="13" spans="1:37" s="52" customFormat="1" ht="168" customHeight="1" thickBot="1">
      <c r="A13" s="274"/>
      <c r="B13" s="277"/>
      <c r="C13" s="277"/>
      <c r="D13" s="261"/>
      <c r="E13" s="261"/>
      <c r="F13" s="261"/>
      <c r="G13" s="258" t="s">
        <v>142</v>
      </c>
      <c r="H13" s="261"/>
      <c r="I13" s="258" t="s">
        <v>143</v>
      </c>
      <c r="J13" s="261"/>
      <c r="K13" s="265" t="s">
        <v>144</v>
      </c>
      <c r="L13" s="266"/>
      <c r="M13" s="261"/>
      <c r="N13" s="258" t="s">
        <v>145</v>
      </c>
      <c r="O13" s="258" t="s">
        <v>315</v>
      </c>
      <c r="P13" s="261"/>
      <c r="Q13" s="258" t="s">
        <v>146</v>
      </c>
      <c r="R13" s="261"/>
      <c r="S13" s="261"/>
      <c r="T13" s="261" t="s">
        <v>147</v>
      </c>
      <c r="U13" s="261" t="s">
        <v>148</v>
      </c>
      <c r="V13" s="258" t="s">
        <v>149</v>
      </c>
      <c r="W13" s="261"/>
      <c r="X13" s="258" t="s">
        <v>150</v>
      </c>
      <c r="Y13" s="262" t="s">
        <v>151</v>
      </c>
      <c r="Z13" s="261"/>
      <c r="AA13" s="258" t="s">
        <v>152</v>
      </c>
      <c r="AB13" s="261"/>
      <c r="AC13" s="261"/>
      <c r="AD13" s="261"/>
      <c r="AE13" s="258" t="s">
        <v>153</v>
      </c>
      <c r="AF13" s="258" t="s">
        <v>154</v>
      </c>
      <c r="AG13" s="261"/>
      <c r="AH13" s="261"/>
      <c r="AI13" s="263"/>
      <c r="AJ13" s="261"/>
      <c r="AK13" s="258" t="s">
        <v>155</v>
      </c>
    </row>
    <row r="14" spans="1:37" s="52" customFormat="1" ht="34.799999999999997" customHeight="1" thickBot="1">
      <c r="A14" s="275"/>
      <c r="B14" s="278"/>
      <c r="C14" s="278"/>
      <c r="D14" s="259"/>
      <c r="E14" s="259"/>
      <c r="F14" s="259"/>
      <c r="G14" s="259"/>
      <c r="H14" s="259"/>
      <c r="I14" s="259"/>
      <c r="J14" s="259"/>
      <c r="K14" s="57" t="s">
        <v>156</v>
      </c>
      <c r="L14" s="57" t="s">
        <v>157</v>
      </c>
      <c r="M14" s="259"/>
      <c r="N14" s="259"/>
      <c r="O14" s="259"/>
      <c r="P14" s="259"/>
      <c r="Q14" s="259"/>
      <c r="R14" s="259"/>
      <c r="S14" s="259"/>
      <c r="T14" s="259"/>
      <c r="U14" s="259"/>
      <c r="V14" s="259"/>
      <c r="W14" s="259"/>
      <c r="X14" s="259"/>
      <c r="Y14" s="264"/>
      <c r="Z14" s="259"/>
      <c r="AA14" s="259"/>
      <c r="AB14" s="259"/>
      <c r="AC14" s="259"/>
      <c r="AD14" s="259"/>
      <c r="AE14" s="259"/>
      <c r="AF14" s="259"/>
      <c r="AG14" s="259"/>
      <c r="AH14" s="259"/>
      <c r="AI14" s="264"/>
      <c r="AJ14" s="259"/>
      <c r="AK14" s="259"/>
    </row>
    <row r="15" spans="1:37" s="52" customFormat="1" ht="39.9" customHeight="1">
      <c r="A15" s="58">
        <v>11512000000</v>
      </c>
      <c r="B15" s="59" t="s">
        <v>158</v>
      </c>
      <c r="C15" s="60">
        <v>2482300</v>
      </c>
      <c r="D15" s="61">
        <f>15987100+137500+313300</f>
        <v>16437900</v>
      </c>
      <c r="E15" s="62">
        <v>1874300</v>
      </c>
      <c r="F15" s="61">
        <f>G15</f>
        <v>729343</v>
      </c>
      <c r="G15" s="61">
        <f>715510+13833</f>
        <v>729343</v>
      </c>
      <c r="H15" s="61">
        <f>I15</f>
        <v>156500</v>
      </c>
      <c r="I15" s="61">
        <v>156500</v>
      </c>
      <c r="J15" s="61">
        <f>K15+L15</f>
        <v>128885</v>
      </c>
      <c r="K15" s="61">
        <f>93306+11679-19500</f>
        <v>85485</v>
      </c>
      <c r="L15" s="61">
        <f>49433-6033</f>
        <v>43400</v>
      </c>
      <c r="M15" s="61">
        <f>N15+O15</f>
        <v>281341</v>
      </c>
      <c r="N15" s="61">
        <v>160135</v>
      </c>
      <c r="O15" s="61">
        <v>121206</v>
      </c>
      <c r="P15" s="63">
        <f>Q15</f>
        <v>64306.29</v>
      </c>
      <c r="Q15" s="63">
        <f>77700-13393.71</f>
        <v>64306.29</v>
      </c>
      <c r="R15" s="63">
        <v>727460</v>
      </c>
      <c r="S15" s="63">
        <f>T15+U15+V15</f>
        <v>50000</v>
      </c>
      <c r="T15" s="63">
        <v>25000</v>
      </c>
      <c r="U15" s="63">
        <v>5000</v>
      </c>
      <c r="V15" s="63">
        <v>20000</v>
      </c>
      <c r="W15" s="63">
        <f>X15+Y15</f>
        <v>620300</v>
      </c>
      <c r="X15" s="63">
        <f>238000+115800</f>
        <v>353800</v>
      </c>
      <c r="Y15" s="61">
        <v>266500</v>
      </c>
      <c r="Z15" s="63">
        <f>AA15</f>
        <v>193356</v>
      </c>
      <c r="AA15" s="63">
        <v>193356</v>
      </c>
      <c r="AB15" s="63"/>
      <c r="AC15" s="64"/>
      <c r="AD15" s="63"/>
      <c r="AE15" s="63"/>
      <c r="AF15" s="63"/>
      <c r="AG15" s="63"/>
      <c r="AH15" s="63"/>
      <c r="AI15" s="61"/>
      <c r="AJ15" s="63"/>
      <c r="AK15" s="65"/>
    </row>
    <row r="16" spans="1:37" s="52" customFormat="1" ht="39.9" customHeight="1">
      <c r="A16" s="66">
        <v>11310200000</v>
      </c>
      <c r="B16" s="67" t="s">
        <v>159</v>
      </c>
      <c r="C16" s="68"/>
      <c r="D16" s="69"/>
      <c r="E16" s="70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71"/>
      <c r="Q16" s="71"/>
      <c r="R16" s="71"/>
      <c r="S16" s="71"/>
      <c r="T16" s="71"/>
      <c r="U16" s="71"/>
      <c r="V16" s="71"/>
      <c r="W16" s="71"/>
      <c r="X16" s="71"/>
      <c r="Y16" s="69"/>
      <c r="Z16" s="71"/>
      <c r="AA16" s="71"/>
      <c r="AB16" s="71">
        <v>237400</v>
      </c>
      <c r="AC16" s="72">
        <v>31650</v>
      </c>
      <c r="AD16" s="71">
        <f>AE16+AK16</f>
        <v>3000</v>
      </c>
      <c r="AE16" s="71">
        <v>3000</v>
      </c>
      <c r="AF16" s="71">
        <v>20000</v>
      </c>
      <c r="AG16" s="71">
        <v>169200</v>
      </c>
      <c r="AH16" s="71"/>
      <c r="AI16" s="69"/>
      <c r="AJ16" s="71"/>
      <c r="AK16" s="73"/>
    </row>
    <row r="17" spans="1:40" s="52" customFormat="1" ht="39.9" customHeight="1">
      <c r="A17" s="66"/>
      <c r="B17" s="67" t="s">
        <v>160</v>
      </c>
      <c r="C17" s="68"/>
      <c r="D17" s="69"/>
      <c r="E17" s="70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71"/>
      <c r="Q17" s="71"/>
      <c r="R17" s="71"/>
      <c r="S17" s="71"/>
      <c r="T17" s="71"/>
      <c r="U17" s="71"/>
      <c r="V17" s="71"/>
      <c r="W17" s="71"/>
      <c r="X17" s="71"/>
      <c r="Y17" s="69"/>
      <c r="Z17" s="71"/>
      <c r="AA17" s="71"/>
      <c r="AB17" s="71"/>
      <c r="AC17" s="72"/>
      <c r="AD17" s="71"/>
      <c r="AE17" s="71"/>
      <c r="AF17" s="71"/>
      <c r="AG17" s="71"/>
      <c r="AH17" s="71">
        <f>50000+50000</f>
        <v>100000</v>
      </c>
      <c r="AI17" s="69">
        <v>50000</v>
      </c>
      <c r="AJ17" s="71"/>
      <c r="AK17" s="71"/>
    </row>
    <row r="18" spans="1:40" s="52" customFormat="1" ht="39.9" customHeight="1">
      <c r="A18" s="66">
        <v>11100000000</v>
      </c>
      <c r="B18" s="67" t="s">
        <v>161</v>
      </c>
      <c r="C18" s="68"/>
      <c r="D18" s="69"/>
      <c r="E18" s="70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71"/>
      <c r="Q18" s="71"/>
      <c r="R18" s="71"/>
      <c r="S18" s="71"/>
      <c r="T18" s="71"/>
      <c r="U18" s="71"/>
      <c r="V18" s="71"/>
      <c r="W18" s="71"/>
      <c r="X18" s="71"/>
      <c r="Y18" s="69"/>
      <c r="Z18" s="71"/>
      <c r="AA18" s="71"/>
      <c r="AB18" s="71"/>
      <c r="AC18" s="72"/>
      <c r="AD18" s="71"/>
      <c r="AE18" s="71"/>
      <c r="AF18" s="71"/>
      <c r="AG18" s="71"/>
      <c r="AH18" s="71"/>
      <c r="AI18" s="69"/>
      <c r="AJ18" s="71">
        <v>100000</v>
      </c>
      <c r="AK18" s="71">
        <v>100000</v>
      </c>
    </row>
    <row r="19" spans="1:40" s="52" customFormat="1" ht="18.600000000000001" thickBot="1">
      <c r="A19" s="74"/>
      <c r="B19" s="75"/>
      <c r="C19" s="76"/>
      <c r="D19" s="77"/>
      <c r="E19" s="78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9"/>
      <c r="Q19" s="79"/>
      <c r="R19" s="79"/>
      <c r="S19" s="79"/>
      <c r="T19" s="79"/>
      <c r="U19" s="79"/>
      <c r="V19" s="79"/>
      <c r="W19" s="79"/>
      <c r="X19" s="79"/>
      <c r="Y19" s="77"/>
      <c r="Z19" s="79"/>
      <c r="AA19" s="79"/>
      <c r="AB19" s="79"/>
      <c r="AC19" s="80"/>
      <c r="AD19" s="79"/>
      <c r="AE19" s="79"/>
      <c r="AF19" s="79"/>
      <c r="AG19" s="79"/>
      <c r="AH19" s="79"/>
      <c r="AI19" s="77"/>
      <c r="AJ19" s="79"/>
      <c r="AK19" s="79"/>
    </row>
    <row r="20" spans="1:40" s="86" customFormat="1" ht="16.2" thickBot="1">
      <c r="A20" s="81" t="s">
        <v>162</v>
      </c>
      <c r="B20" s="82">
        <f>C20+D20+E20+F20+J20+M20+P20+W20</f>
        <v>22618675.289999999</v>
      </c>
      <c r="C20" s="83">
        <f>SUM(C15:C19)</f>
        <v>2482300</v>
      </c>
      <c r="D20" s="83">
        <f t="shared" ref="D20:AK20" si="0">SUM(D15:D19)</f>
        <v>16437900</v>
      </c>
      <c r="E20" s="83">
        <f t="shared" si="0"/>
        <v>1874300</v>
      </c>
      <c r="F20" s="83">
        <f t="shared" si="0"/>
        <v>729343</v>
      </c>
      <c r="G20" s="83">
        <f t="shared" si="0"/>
        <v>729343</v>
      </c>
      <c r="H20" s="83">
        <f t="shared" si="0"/>
        <v>156500</v>
      </c>
      <c r="I20" s="83">
        <f t="shared" si="0"/>
        <v>156500</v>
      </c>
      <c r="J20" s="83">
        <f t="shared" si="0"/>
        <v>128885</v>
      </c>
      <c r="K20" s="83">
        <f t="shared" si="0"/>
        <v>85485</v>
      </c>
      <c r="L20" s="83">
        <f t="shared" si="0"/>
        <v>43400</v>
      </c>
      <c r="M20" s="83">
        <f t="shared" si="0"/>
        <v>281341</v>
      </c>
      <c r="N20" s="83">
        <f t="shared" si="0"/>
        <v>160135</v>
      </c>
      <c r="O20" s="83">
        <f t="shared" si="0"/>
        <v>121206</v>
      </c>
      <c r="P20" s="83">
        <f t="shared" si="0"/>
        <v>64306.29</v>
      </c>
      <c r="Q20" s="83">
        <f t="shared" si="0"/>
        <v>64306.29</v>
      </c>
      <c r="R20" s="83">
        <f t="shared" si="0"/>
        <v>727460</v>
      </c>
      <c r="S20" s="83">
        <f t="shared" si="0"/>
        <v>50000</v>
      </c>
      <c r="T20" s="83">
        <f t="shared" si="0"/>
        <v>25000</v>
      </c>
      <c r="U20" s="83">
        <f t="shared" si="0"/>
        <v>5000</v>
      </c>
      <c r="V20" s="83">
        <f t="shared" si="0"/>
        <v>20000</v>
      </c>
      <c r="W20" s="83">
        <f t="shared" si="0"/>
        <v>620300</v>
      </c>
      <c r="X20" s="83">
        <f t="shared" si="0"/>
        <v>353800</v>
      </c>
      <c r="Y20" s="84">
        <f t="shared" si="0"/>
        <v>266500</v>
      </c>
      <c r="Z20" s="84">
        <f t="shared" si="0"/>
        <v>193356</v>
      </c>
      <c r="AA20" s="84">
        <f t="shared" si="0"/>
        <v>193356</v>
      </c>
      <c r="AB20" s="83">
        <f t="shared" si="0"/>
        <v>237400</v>
      </c>
      <c r="AC20" s="83">
        <f t="shared" si="0"/>
        <v>31650</v>
      </c>
      <c r="AD20" s="83">
        <f t="shared" si="0"/>
        <v>3000</v>
      </c>
      <c r="AE20" s="83">
        <f t="shared" si="0"/>
        <v>3000</v>
      </c>
      <c r="AF20" s="83">
        <f t="shared" si="0"/>
        <v>20000</v>
      </c>
      <c r="AG20" s="83">
        <f t="shared" si="0"/>
        <v>169200</v>
      </c>
      <c r="AH20" s="83">
        <f t="shared" si="0"/>
        <v>100000</v>
      </c>
      <c r="AI20" s="84">
        <f t="shared" si="0"/>
        <v>50000</v>
      </c>
      <c r="AJ20" s="82">
        <f t="shared" si="0"/>
        <v>100000</v>
      </c>
      <c r="AK20" s="82">
        <f t="shared" si="0"/>
        <v>100000</v>
      </c>
      <c r="AL20" s="85"/>
      <c r="AM20" s="85"/>
      <c r="AN20" s="85"/>
    </row>
    <row r="21" spans="1:40" s="86" customFormat="1">
      <c r="A21" s="87"/>
      <c r="B21" s="87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5"/>
      <c r="AI21" s="85"/>
      <c r="AJ21" s="85"/>
      <c r="AK21" s="85"/>
    </row>
    <row r="22" spans="1:40" s="89" customFormat="1">
      <c r="A22" s="88"/>
      <c r="P22" s="90"/>
      <c r="Q22" s="90"/>
      <c r="R22" s="90"/>
      <c r="S22" s="90"/>
      <c r="T22" s="90"/>
      <c r="U22" s="90"/>
      <c r="V22" s="90"/>
      <c r="W22" s="90"/>
      <c r="X22" s="90"/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</row>
    <row r="23" spans="1:40">
      <c r="C23" s="260" t="s">
        <v>163</v>
      </c>
      <c r="D23" s="260"/>
      <c r="E23" s="260"/>
      <c r="F23" s="32"/>
      <c r="G23" s="32"/>
      <c r="H23" s="32"/>
      <c r="I23" s="32"/>
      <c r="J23" s="32"/>
      <c r="K23" s="32"/>
      <c r="L23" s="32"/>
      <c r="M23" s="32"/>
      <c r="N23" s="32"/>
      <c r="O23" s="243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</row>
    <row r="24" spans="1:40">
      <c r="C24" s="89"/>
    </row>
    <row r="33" s="36" customFormat="1"/>
    <row r="34" s="36" customFormat="1"/>
    <row r="35" s="36" customFormat="1"/>
    <row r="36" s="36" customFormat="1"/>
    <row r="37" s="36" customFormat="1"/>
    <row r="38" s="36" customFormat="1"/>
    <row r="39" s="36" customFormat="1"/>
    <row r="40" s="36" customFormat="1"/>
    <row r="41" s="36" customFormat="1"/>
    <row r="42" s="36" customFormat="1"/>
    <row r="43" s="36" customFormat="1"/>
    <row r="44" s="36" customFormat="1"/>
    <row r="45" s="36" customFormat="1"/>
    <row r="46" s="36" customFormat="1"/>
    <row r="47" s="36" customFormat="1"/>
    <row r="48" s="36" customFormat="1"/>
    <row r="49" s="36" customFormat="1"/>
    <row r="50" s="36" customFormat="1"/>
    <row r="51" s="36" customFormat="1"/>
    <row r="52" s="36" customFormat="1"/>
    <row r="53" s="36" customFormat="1"/>
    <row r="54" s="36" customFormat="1"/>
    <row r="55" s="36" customFormat="1"/>
    <row r="56" s="36" customFormat="1"/>
    <row r="57" s="36" customFormat="1"/>
    <row r="58" s="36" customFormat="1"/>
    <row r="59" s="36" customFormat="1"/>
    <row r="60" s="36" customFormat="1"/>
    <row r="61" s="36" customFormat="1"/>
    <row r="62" s="36" customFormat="1"/>
    <row r="63" s="36" customFormat="1"/>
    <row r="64" s="36" customFormat="1"/>
    <row r="65" s="36" customFormat="1"/>
    <row r="66" s="36" customFormat="1"/>
    <row r="67" s="36" customFormat="1"/>
    <row r="68" s="36" customFormat="1"/>
    <row r="69" s="36" customFormat="1"/>
    <row r="70" s="36" customFormat="1"/>
    <row r="71" s="36" customFormat="1"/>
    <row r="72" s="36" customFormat="1"/>
    <row r="73" s="36" customFormat="1"/>
    <row r="74" s="36" customFormat="1"/>
    <row r="75" s="36" customFormat="1"/>
    <row r="76" s="36" customFormat="1"/>
    <row r="77" s="36" customFormat="1"/>
    <row r="78" s="36" customFormat="1"/>
    <row r="79" s="36" customFormat="1"/>
    <row r="80" s="36" customFormat="1"/>
    <row r="81" s="36" customFormat="1"/>
    <row r="82" s="36" customFormat="1"/>
    <row r="83" s="36" customFormat="1"/>
    <row r="84" s="36" customFormat="1"/>
    <row r="85" s="36" customFormat="1"/>
    <row r="86" s="36" customFormat="1"/>
    <row r="87" s="36" customFormat="1"/>
    <row r="88" s="36" customFormat="1"/>
    <row r="89" s="36" customFormat="1"/>
    <row r="90" s="36" customFormat="1"/>
    <row r="91" s="36" customFormat="1"/>
    <row r="92" s="36" customFormat="1"/>
    <row r="93" s="36" customFormat="1"/>
    <row r="94" s="36" customFormat="1"/>
    <row r="95" s="36" customFormat="1"/>
    <row r="96" s="36" customFormat="1"/>
    <row r="97" s="36" customFormat="1"/>
    <row r="98" s="36" customFormat="1"/>
    <row r="99" s="36" customFormat="1"/>
    <row r="100" s="36" customFormat="1"/>
    <row r="101" s="36" customFormat="1"/>
    <row r="102" s="36" customFormat="1"/>
    <row r="103" s="36" customFormat="1"/>
    <row r="104" s="36" customFormat="1"/>
    <row r="105" s="36" customFormat="1"/>
    <row r="106" s="36" customFormat="1"/>
    <row r="107" s="36" customFormat="1"/>
    <row r="108" s="36" customFormat="1"/>
    <row r="109" s="36" customFormat="1"/>
    <row r="110" s="36" customFormat="1"/>
    <row r="111" s="36" customFormat="1"/>
    <row r="112" s="36" customFormat="1"/>
    <row r="113" s="36" customFormat="1"/>
    <row r="114" s="36" customFormat="1"/>
    <row r="115" s="36" customFormat="1"/>
    <row r="116" s="36" customFormat="1"/>
    <row r="117" s="36" customFormat="1"/>
    <row r="118" s="36" customFormat="1"/>
    <row r="119" s="36" customFormat="1"/>
    <row r="120" s="36" customFormat="1"/>
    <row r="121" s="36" customFormat="1"/>
    <row r="122" s="36" customFormat="1"/>
    <row r="123" s="36" customFormat="1"/>
    <row r="124" s="36" customFormat="1"/>
  </sheetData>
  <mergeCells count="49">
    <mergeCell ref="AB10:AK10"/>
    <mergeCell ref="D11:P11"/>
    <mergeCell ref="Z11:AA11"/>
    <mergeCell ref="AB11:AI11"/>
    <mergeCell ref="AJ11:AK11"/>
    <mergeCell ref="C7:E7"/>
    <mergeCell ref="A10:A14"/>
    <mergeCell ref="B10:B14"/>
    <mergeCell ref="C10:C14"/>
    <mergeCell ref="D10:P10"/>
    <mergeCell ref="W12:W14"/>
    <mergeCell ref="U13:U14"/>
    <mergeCell ref="V13:V14"/>
    <mergeCell ref="D12:D14"/>
    <mergeCell ref="E12:E14"/>
    <mergeCell ref="F12:F14"/>
    <mergeCell ref="H12:H14"/>
    <mergeCell ref="J12:J14"/>
    <mergeCell ref="K12:L12"/>
    <mergeCell ref="M12:M14"/>
    <mergeCell ref="P12:P14"/>
    <mergeCell ref="R12:R14"/>
    <mergeCell ref="S12:S14"/>
    <mergeCell ref="T12:V12"/>
    <mergeCell ref="O13:O14"/>
    <mergeCell ref="AC12:AC14"/>
    <mergeCell ref="AD12:AD14"/>
    <mergeCell ref="AE12:AF12"/>
    <mergeCell ref="X13:X14"/>
    <mergeCell ref="Y13:Y14"/>
    <mergeCell ref="AA13:AA14"/>
    <mergeCell ref="AE13:AE14"/>
    <mergeCell ref="AF13:AF14"/>
    <mergeCell ref="AK13:AK14"/>
    <mergeCell ref="C23:E23"/>
    <mergeCell ref="AG12:AG14"/>
    <mergeCell ref="AH12:AH14"/>
    <mergeCell ref="AI12:AI14"/>
    <mergeCell ref="AJ12:AJ14"/>
    <mergeCell ref="G13:G14"/>
    <mergeCell ref="I13:I14"/>
    <mergeCell ref="K13:L13"/>
    <mergeCell ref="N13:N14"/>
    <mergeCell ref="Q13:Q14"/>
    <mergeCell ref="T13:T14"/>
    <mergeCell ref="X12:Y12"/>
    <mergeCell ref="Z12:Z14"/>
    <mergeCell ref="AB12:AB14"/>
    <mergeCell ref="N12:O12"/>
  </mergeCells>
  <printOptions horizontalCentered="1"/>
  <pageMargins left="0.39370078740157483" right="0.39370078740157483" top="0.78740157480314965" bottom="0.78740157480314965" header="0" footer="0"/>
  <pageSetup paperSize="9" scale="55" fitToWidth="4" orientation="landscape" r:id="rId1"/>
  <headerFooter differentFirst="1" alignWithMargins="0">
    <oddHeader>&amp;C&amp;"Times New Roman,обычный"&amp;18&amp;P&amp;R&amp;"Times New Roman,обычный"&amp;18Продовження додатка 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J141"/>
  <sheetViews>
    <sheetView showZeros="0" zoomScale="70" zoomScaleNormal="70" zoomScaleSheetLayoutView="72" workbookViewId="0">
      <selection activeCell="I92" sqref="I92"/>
    </sheetView>
  </sheetViews>
  <sheetFormatPr defaultColWidth="9.109375" defaultRowHeight="27" customHeight="1"/>
  <cols>
    <col min="1" max="1" width="3.6640625" style="92" customWidth="1"/>
    <col min="2" max="2" width="11.109375" style="92" customWidth="1"/>
    <col min="3" max="3" width="10.109375" style="92" customWidth="1"/>
    <col min="4" max="4" width="9.88671875" style="94" customWidth="1"/>
    <col min="5" max="5" width="70.33203125" style="94" customWidth="1"/>
    <col min="6" max="6" width="16.88671875" style="94" customWidth="1"/>
    <col min="7" max="7" width="17.33203125" style="92" customWidth="1"/>
    <col min="8" max="9" width="16.6640625" style="92" customWidth="1"/>
    <col min="10" max="10" width="18" style="92" customWidth="1"/>
    <col min="11" max="256" width="9.109375" style="92"/>
    <col min="257" max="257" width="3.6640625" style="92" customWidth="1"/>
    <col min="258" max="258" width="11.109375" style="92" customWidth="1"/>
    <col min="259" max="259" width="10.109375" style="92" customWidth="1"/>
    <col min="260" max="260" width="9.88671875" style="92" customWidth="1"/>
    <col min="261" max="261" width="70.33203125" style="92" customWidth="1"/>
    <col min="262" max="262" width="16.88671875" style="92" customWidth="1"/>
    <col min="263" max="263" width="17.33203125" style="92" customWidth="1"/>
    <col min="264" max="265" width="16.6640625" style="92" customWidth="1"/>
    <col min="266" max="266" width="18" style="92" customWidth="1"/>
    <col min="267" max="512" width="9.109375" style="92"/>
    <col min="513" max="513" width="3.6640625" style="92" customWidth="1"/>
    <col min="514" max="514" width="11.109375" style="92" customWidth="1"/>
    <col min="515" max="515" width="10.109375" style="92" customWidth="1"/>
    <col min="516" max="516" width="9.88671875" style="92" customWidth="1"/>
    <col min="517" max="517" width="70.33203125" style="92" customWidth="1"/>
    <col min="518" max="518" width="16.88671875" style="92" customWidth="1"/>
    <col min="519" max="519" width="17.33203125" style="92" customWidth="1"/>
    <col min="520" max="521" width="16.6640625" style="92" customWidth="1"/>
    <col min="522" max="522" width="18" style="92" customWidth="1"/>
    <col min="523" max="768" width="9.109375" style="92"/>
    <col min="769" max="769" width="3.6640625" style="92" customWidth="1"/>
    <col min="770" max="770" width="11.109375" style="92" customWidth="1"/>
    <col min="771" max="771" width="10.109375" style="92" customWidth="1"/>
    <col min="772" max="772" width="9.88671875" style="92" customWidth="1"/>
    <col min="773" max="773" width="70.33203125" style="92" customWidth="1"/>
    <col min="774" max="774" width="16.88671875" style="92" customWidth="1"/>
    <col min="775" max="775" width="17.33203125" style="92" customWidth="1"/>
    <col min="776" max="777" width="16.6640625" style="92" customWidth="1"/>
    <col min="778" max="778" width="18" style="92" customWidth="1"/>
    <col min="779" max="1024" width="9.109375" style="92"/>
    <col min="1025" max="1025" width="3.6640625" style="92" customWidth="1"/>
    <col min="1026" max="1026" width="11.109375" style="92" customWidth="1"/>
    <col min="1027" max="1027" width="10.109375" style="92" customWidth="1"/>
    <col min="1028" max="1028" width="9.88671875" style="92" customWidth="1"/>
    <col min="1029" max="1029" width="70.33203125" style="92" customWidth="1"/>
    <col min="1030" max="1030" width="16.88671875" style="92" customWidth="1"/>
    <col min="1031" max="1031" width="17.33203125" style="92" customWidth="1"/>
    <col min="1032" max="1033" width="16.6640625" style="92" customWidth="1"/>
    <col min="1034" max="1034" width="18" style="92" customWidth="1"/>
    <col min="1035" max="1280" width="9.109375" style="92"/>
    <col min="1281" max="1281" width="3.6640625" style="92" customWidth="1"/>
    <col min="1282" max="1282" width="11.109375" style="92" customWidth="1"/>
    <col min="1283" max="1283" width="10.109375" style="92" customWidth="1"/>
    <col min="1284" max="1284" width="9.88671875" style="92" customWidth="1"/>
    <col min="1285" max="1285" width="70.33203125" style="92" customWidth="1"/>
    <col min="1286" max="1286" width="16.88671875" style="92" customWidth="1"/>
    <col min="1287" max="1287" width="17.33203125" style="92" customWidth="1"/>
    <col min="1288" max="1289" width="16.6640625" style="92" customWidth="1"/>
    <col min="1290" max="1290" width="18" style="92" customWidth="1"/>
    <col min="1291" max="1536" width="9.109375" style="92"/>
    <col min="1537" max="1537" width="3.6640625" style="92" customWidth="1"/>
    <col min="1538" max="1538" width="11.109375" style="92" customWidth="1"/>
    <col min="1539" max="1539" width="10.109375" style="92" customWidth="1"/>
    <col min="1540" max="1540" width="9.88671875" style="92" customWidth="1"/>
    <col min="1541" max="1541" width="70.33203125" style="92" customWidth="1"/>
    <col min="1542" max="1542" width="16.88671875" style="92" customWidth="1"/>
    <col min="1543" max="1543" width="17.33203125" style="92" customWidth="1"/>
    <col min="1544" max="1545" width="16.6640625" style="92" customWidth="1"/>
    <col min="1546" max="1546" width="18" style="92" customWidth="1"/>
    <col min="1547" max="1792" width="9.109375" style="92"/>
    <col min="1793" max="1793" width="3.6640625" style="92" customWidth="1"/>
    <col min="1794" max="1794" width="11.109375" style="92" customWidth="1"/>
    <col min="1795" max="1795" width="10.109375" style="92" customWidth="1"/>
    <col min="1796" max="1796" width="9.88671875" style="92" customWidth="1"/>
    <col min="1797" max="1797" width="70.33203125" style="92" customWidth="1"/>
    <col min="1798" max="1798" width="16.88671875" style="92" customWidth="1"/>
    <col min="1799" max="1799" width="17.33203125" style="92" customWidth="1"/>
    <col min="1800" max="1801" width="16.6640625" style="92" customWidth="1"/>
    <col min="1802" max="1802" width="18" style="92" customWidth="1"/>
    <col min="1803" max="2048" width="9.109375" style="92"/>
    <col min="2049" max="2049" width="3.6640625" style="92" customWidth="1"/>
    <col min="2050" max="2050" width="11.109375" style="92" customWidth="1"/>
    <col min="2051" max="2051" width="10.109375" style="92" customWidth="1"/>
    <col min="2052" max="2052" width="9.88671875" style="92" customWidth="1"/>
    <col min="2053" max="2053" width="70.33203125" style="92" customWidth="1"/>
    <col min="2054" max="2054" width="16.88671875" style="92" customWidth="1"/>
    <col min="2055" max="2055" width="17.33203125" style="92" customWidth="1"/>
    <col min="2056" max="2057" width="16.6640625" style="92" customWidth="1"/>
    <col min="2058" max="2058" width="18" style="92" customWidth="1"/>
    <col min="2059" max="2304" width="9.109375" style="92"/>
    <col min="2305" max="2305" width="3.6640625" style="92" customWidth="1"/>
    <col min="2306" max="2306" width="11.109375" style="92" customWidth="1"/>
    <col min="2307" max="2307" width="10.109375" style="92" customWidth="1"/>
    <col min="2308" max="2308" width="9.88671875" style="92" customWidth="1"/>
    <col min="2309" max="2309" width="70.33203125" style="92" customWidth="1"/>
    <col min="2310" max="2310" width="16.88671875" style="92" customWidth="1"/>
    <col min="2311" max="2311" width="17.33203125" style="92" customWidth="1"/>
    <col min="2312" max="2313" width="16.6640625" style="92" customWidth="1"/>
    <col min="2314" max="2314" width="18" style="92" customWidth="1"/>
    <col min="2315" max="2560" width="9.109375" style="92"/>
    <col min="2561" max="2561" width="3.6640625" style="92" customWidth="1"/>
    <col min="2562" max="2562" width="11.109375" style="92" customWidth="1"/>
    <col min="2563" max="2563" width="10.109375" style="92" customWidth="1"/>
    <col min="2564" max="2564" width="9.88671875" style="92" customWidth="1"/>
    <col min="2565" max="2565" width="70.33203125" style="92" customWidth="1"/>
    <col min="2566" max="2566" width="16.88671875" style="92" customWidth="1"/>
    <col min="2567" max="2567" width="17.33203125" style="92" customWidth="1"/>
    <col min="2568" max="2569" width="16.6640625" style="92" customWidth="1"/>
    <col min="2570" max="2570" width="18" style="92" customWidth="1"/>
    <col min="2571" max="2816" width="9.109375" style="92"/>
    <col min="2817" max="2817" width="3.6640625" style="92" customWidth="1"/>
    <col min="2818" max="2818" width="11.109375" style="92" customWidth="1"/>
    <col min="2819" max="2819" width="10.109375" style="92" customWidth="1"/>
    <col min="2820" max="2820" width="9.88671875" style="92" customWidth="1"/>
    <col min="2821" max="2821" width="70.33203125" style="92" customWidth="1"/>
    <col min="2822" max="2822" width="16.88671875" style="92" customWidth="1"/>
    <col min="2823" max="2823" width="17.33203125" style="92" customWidth="1"/>
    <col min="2824" max="2825" width="16.6640625" style="92" customWidth="1"/>
    <col min="2826" max="2826" width="18" style="92" customWidth="1"/>
    <col min="2827" max="3072" width="9.109375" style="92"/>
    <col min="3073" max="3073" width="3.6640625" style="92" customWidth="1"/>
    <col min="3074" max="3074" width="11.109375" style="92" customWidth="1"/>
    <col min="3075" max="3075" width="10.109375" style="92" customWidth="1"/>
    <col min="3076" max="3076" width="9.88671875" style="92" customWidth="1"/>
    <col min="3077" max="3077" width="70.33203125" style="92" customWidth="1"/>
    <col min="3078" max="3078" width="16.88671875" style="92" customWidth="1"/>
    <col min="3079" max="3079" width="17.33203125" style="92" customWidth="1"/>
    <col min="3080" max="3081" width="16.6640625" style="92" customWidth="1"/>
    <col min="3082" max="3082" width="18" style="92" customWidth="1"/>
    <col min="3083" max="3328" width="9.109375" style="92"/>
    <col min="3329" max="3329" width="3.6640625" style="92" customWidth="1"/>
    <col min="3330" max="3330" width="11.109375" style="92" customWidth="1"/>
    <col min="3331" max="3331" width="10.109375" style="92" customWidth="1"/>
    <col min="3332" max="3332" width="9.88671875" style="92" customWidth="1"/>
    <col min="3333" max="3333" width="70.33203125" style="92" customWidth="1"/>
    <col min="3334" max="3334" width="16.88671875" style="92" customWidth="1"/>
    <col min="3335" max="3335" width="17.33203125" style="92" customWidth="1"/>
    <col min="3336" max="3337" width="16.6640625" style="92" customWidth="1"/>
    <col min="3338" max="3338" width="18" style="92" customWidth="1"/>
    <col min="3339" max="3584" width="9.109375" style="92"/>
    <col min="3585" max="3585" width="3.6640625" style="92" customWidth="1"/>
    <col min="3586" max="3586" width="11.109375" style="92" customWidth="1"/>
    <col min="3587" max="3587" width="10.109375" style="92" customWidth="1"/>
    <col min="3588" max="3588" width="9.88671875" style="92" customWidth="1"/>
    <col min="3589" max="3589" width="70.33203125" style="92" customWidth="1"/>
    <col min="3590" max="3590" width="16.88671875" style="92" customWidth="1"/>
    <col min="3591" max="3591" width="17.33203125" style="92" customWidth="1"/>
    <col min="3592" max="3593" width="16.6640625" style="92" customWidth="1"/>
    <col min="3594" max="3594" width="18" style="92" customWidth="1"/>
    <col min="3595" max="3840" width="9.109375" style="92"/>
    <col min="3841" max="3841" width="3.6640625" style="92" customWidth="1"/>
    <col min="3842" max="3842" width="11.109375" style="92" customWidth="1"/>
    <col min="3843" max="3843" width="10.109375" style="92" customWidth="1"/>
    <col min="3844" max="3844" width="9.88671875" style="92" customWidth="1"/>
    <col min="3845" max="3845" width="70.33203125" style="92" customWidth="1"/>
    <col min="3846" max="3846" width="16.88671875" style="92" customWidth="1"/>
    <col min="3847" max="3847" width="17.33203125" style="92" customWidth="1"/>
    <col min="3848" max="3849" width="16.6640625" style="92" customWidth="1"/>
    <col min="3850" max="3850" width="18" style="92" customWidth="1"/>
    <col min="3851" max="4096" width="9.109375" style="92"/>
    <col min="4097" max="4097" width="3.6640625" style="92" customWidth="1"/>
    <col min="4098" max="4098" width="11.109375" style="92" customWidth="1"/>
    <col min="4099" max="4099" width="10.109375" style="92" customWidth="1"/>
    <col min="4100" max="4100" width="9.88671875" style="92" customWidth="1"/>
    <col min="4101" max="4101" width="70.33203125" style="92" customWidth="1"/>
    <col min="4102" max="4102" width="16.88671875" style="92" customWidth="1"/>
    <col min="4103" max="4103" width="17.33203125" style="92" customWidth="1"/>
    <col min="4104" max="4105" width="16.6640625" style="92" customWidth="1"/>
    <col min="4106" max="4106" width="18" style="92" customWidth="1"/>
    <col min="4107" max="4352" width="9.109375" style="92"/>
    <col min="4353" max="4353" width="3.6640625" style="92" customWidth="1"/>
    <col min="4354" max="4354" width="11.109375" style="92" customWidth="1"/>
    <col min="4355" max="4355" width="10.109375" style="92" customWidth="1"/>
    <col min="4356" max="4356" width="9.88671875" style="92" customWidth="1"/>
    <col min="4357" max="4357" width="70.33203125" style="92" customWidth="1"/>
    <col min="4358" max="4358" width="16.88671875" style="92" customWidth="1"/>
    <col min="4359" max="4359" width="17.33203125" style="92" customWidth="1"/>
    <col min="4360" max="4361" width="16.6640625" style="92" customWidth="1"/>
    <col min="4362" max="4362" width="18" style="92" customWidth="1"/>
    <col min="4363" max="4608" width="9.109375" style="92"/>
    <col min="4609" max="4609" width="3.6640625" style="92" customWidth="1"/>
    <col min="4610" max="4610" width="11.109375" style="92" customWidth="1"/>
    <col min="4611" max="4611" width="10.109375" style="92" customWidth="1"/>
    <col min="4612" max="4612" width="9.88671875" style="92" customWidth="1"/>
    <col min="4613" max="4613" width="70.33203125" style="92" customWidth="1"/>
    <col min="4614" max="4614" width="16.88671875" style="92" customWidth="1"/>
    <col min="4615" max="4615" width="17.33203125" style="92" customWidth="1"/>
    <col min="4616" max="4617" width="16.6640625" style="92" customWidth="1"/>
    <col min="4618" max="4618" width="18" style="92" customWidth="1"/>
    <col min="4619" max="4864" width="9.109375" style="92"/>
    <col min="4865" max="4865" width="3.6640625" style="92" customWidth="1"/>
    <col min="4866" max="4866" width="11.109375" style="92" customWidth="1"/>
    <col min="4867" max="4867" width="10.109375" style="92" customWidth="1"/>
    <col min="4868" max="4868" width="9.88671875" style="92" customWidth="1"/>
    <col min="4869" max="4869" width="70.33203125" style="92" customWidth="1"/>
    <col min="4870" max="4870" width="16.88671875" style="92" customWidth="1"/>
    <col min="4871" max="4871" width="17.33203125" style="92" customWidth="1"/>
    <col min="4872" max="4873" width="16.6640625" style="92" customWidth="1"/>
    <col min="4874" max="4874" width="18" style="92" customWidth="1"/>
    <col min="4875" max="5120" width="9.109375" style="92"/>
    <col min="5121" max="5121" width="3.6640625" style="92" customWidth="1"/>
    <col min="5122" max="5122" width="11.109375" style="92" customWidth="1"/>
    <col min="5123" max="5123" width="10.109375" style="92" customWidth="1"/>
    <col min="5124" max="5124" width="9.88671875" style="92" customWidth="1"/>
    <col min="5125" max="5125" width="70.33203125" style="92" customWidth="1"/>
    <col min="5126" max="5126" width="16.88671875" style="92" customWidth="1"/>
    <col min="5127" max="5127" width="17.33203125" style="92" customWidth="1"/>
    <col min="5128" max="5129" width="16.6640625" style="92" customWidth="1"/>
    <col min="5130" max="5130" width="18" style="92" customWidth="1"/>
    <col min="5131" max="5376" width="9.109375" style="92"/>
    <col min="5377" max="5377" width="3.6640625" style="92" customWidth="1"/>
    <col min="5378" max="5378" width="11.109375" style="92" customWidth="1"/>
    <col min="5379" max="5379" width="10.109375" style="92" customWidth="1"/>
    <col min="5380" max="5380" width="9.88671875" style="92" customWidth="1"/>
    <col min="5381" max="5381" width="70.33203125" style="92" customWidth="1"/>
    <col min="5382" max="5382" width="16.88671875" style="92" customWidth="1"/>
    <col min="5383" max="5383" width="17.33203125" style="92" customWidth="1"/>
    <col min="5384" max="5385" width="16.6640625" style="92" customWidth="1"/>
    <col min="5386" max="5386" width="18" style="92" customWidth="1"/>
    <col min="5387" max="5632" width="9.109375" style="92"/>
    <col min="5633" max="5633" width="3.6640625" style="92" customWidth="1"/>
    <col min="5634" max="5634" width="11.109375" style="92" customWidth="1"/>
    <col min="5635" max="5635" width="10.109375" style="92" customWidth="1"/>
    <col min="5636" max="5636" width="9.88671875" style="92" customWidth="1"/>
    <col min="5637" max="5637" width="70.33203125" style="92" customWidth="1"/>
    <col min="5638" max="5638" width="16.88671875" style="92" customWidth="1"/>
    <col min="5639" max="5639" width="17.33203125" style="92" customWidth="1"/>
    <col min="5640" max="5641" width="16.6640625" style="92" customWidth="1"/>
    <col min="5642" max="5642" width="18" style="92" customWidth="1"/>
    <col min="5643" max="5888" width="9.109375" style="92"/>
    <col min="5889" max="5889" width="3.6640625" style="92" customWidth="1"/>
    <col min="5890" max="5890" width="11.109375" style="92" customWidth="1"/>
    <col min="5891" max="5891" width="10.109375" style="92" customWidth="1"/>
    <col min="5892" max="5892" width="9.88671875" style="92" customWidth="1"/>
    <col min="5893" max="5893" width="70.33203125" style="92" customWidth="1"/>
    <col min="5894" max="5894" width="16.88671875" style="92" customWidth="1"/>
    <col min="5895" max="5895" width="17.33203125" style="92" customWidth="1"/>
    <col min="5896" max="5897" width="16.6640625" style="92" customWidth="1"/>
    <col min="5898" max="5898" width="18" style="92" customWidth="1"/>
    <col min="5899" max="6144" width="9.109375" style="92"/>
    <col min="6145" max="6145" width="3.6640625" style="92" customWidth="1"/>
    <col min="6146" max="6146" width="11.109375" style="92" customWidth="1"/>
    <col min="6147" max="6147" width="10.109375" style="92" customWidth="1"/>
    <col min="6148" max="6148" width="9.88671875" style="92" customWidth="1"/>
    <col min="6149" max="6149" width="70.33203125" style="92" customWidth="1"/>
    <col min="6150" max="6150" width="16.88671875" style="92" customWidth="1"/>
    <col min="6151" max="6151" width="17.33203125" style="92" customWidth="1"/>
    <col min="6152" max="6153" width="16.6640625" style="92" customWidth="1"/>
    <col min="6154" max="6154" width="18" style="92" customWidth="1"/>
    <col min="6155" max="6400" width="9.109375" style="92"/>
    <col min="6401" max="6401" width="3.6640625" style="92" customWidth="1"/>
    <col min="6402" max="6402" width="11.109375" style="92" customWidth="1"/>
    <col min="6403" max="6403" width="10.109375" style="92" customWidth="1"/>
    <col min="6404" max="6404" width="9.88671875" style="92" customWidth="1"/>
    <col min="6405" max="6405" width="70.33203125" style="92" customWidth="1"/>
    <col min="6406" max="6406" width="16.88671875" style="92" customWidth="1"/>
    <col min="6407" max="6407" width="17.33203125" style="92" customWidth="1"/>
    <col min="6408" max="6409" width="16.6640625" style="92" customWidth="1"/>
    <col min="6410" max="6410" width="18" style="92" customWidth="1"/>
    <col min="6411" max="6656" width="9.109375" style="92"/>
    <col min="6657" max="6657" width="3.6640625" style="92" customWidth="1"/>
    <col min="6658" max="6658" width="11.109375" style="92" customWidth="1"/>
    <col min="6659" max="6659" width="10.109375" style="92" customWidth="1"/>
    <col min="6660" max="6660" width="9.88671875" style="92" customWidth="1"/>
    <col min="6661" max="6661" width="70.33203125" style="92" customWidth="1"/>
    <col min="6662" max="6662" width="16.88671875" style="92" customWidth="1"/>
    <col min="6663" max="6663" width="17.33203125" style="92" customWidth="1"/>
    <col min="6664" max="6665" width="16.6640625" style="92" customWidth="1"/>
    <col min="6666" max="6666" width="18" style="92" customWidth="1"/>
    <col min="6667" max="6912" width="9.109375" style="92"/>
    <col min="6913" max="6913" width="3.6640625" style="92" customWidth="1"/>
    <col min="6914" max="6914" width="11.109375" style="92" customWidth="1"/>
    <col min="6915" max="6915" width="10.109375" style="92" customWidth="1"/>
    <col min="6916" max="6916" width="9.88671875" style="92" customWidth="1"/>
    <col min="6917" max="6917" width="70.33203125" style="92" customWidth="1"/>
    <col min="6918" max="6918" width="16.88671875" style="92" customWidth="1"/>
    <col min="6919" max="6919" width="17.33203125" style="92" customWidth="1"/>
    <col min="6920" max="6921" width="16.6640625" style="92" customWidth="1"/>
    <col min="6922" max="6922" width="18" style="92" customWidth="1"/>
    <col min="6923" max="7168" width="9.109375" style="92"/>
    <col min="7169" max="7169" width="3.6640625" style="92" customWidth="1"/>
    <col min="7170" max="7170" width="11.109375" style="92" customWidth="1"/>
    <col min="7171" max="7171" width="10.109375" style="92" customWidth="1"/>
    <col min="7172" max="7172" width="9.88671875" style="92" customWidth="1"/>
    <col min="7173" max="7173" width="70.33203125" style="92" customWidth="1"/>
    <col min="7174" max="7174" width="16.88671875" style="92" customWidth="1"/>
    <col min="7175" max="7175" width="17.33203125" style="92" customWidth="1"/>
    <col min="7176" max="7177" width="16.6640625" style="92" customWidth="1"/>
    <col min="7178" max="7178" width="18" style="92" customWidth="1"/>
    <col min="7179" max="7424" width="9.109375" style="92"/>
    <col min="7425" max="7425" width="3.6640625" style="92" customWidth="1"/>
    <col min="7426" max="7426" width="11.109375" style="92" customWidth="1"/>
    <col min="7427" max="7427" width="10.109375" style="92" customWidth="1"/>
    <col min="7428" max="7428" width="9.88671875" style="92" customWidth="1"/>
    <col min="7429" max="7429" width="70.33203125" style="92" customWidth="1"/>
    <col min="7430" max="7430" width="16.88671875" style="92" customWidth="1"/>
    <col min="7431" max="7431" width="17.33203125" style="92" customWidth="1"/>
    <col min="7432" max="7433" width="16.6640625" style="92" customWidth="1"/>
    <col min="7434" max="7434" width="18" style="92" customWidth="1"/>
    <col min="7435" max="7680" width="9.109375" style="92"/>
    <col min="7681" max="7681" width="3.6640625" style="92" customWidth="1"/>
    <col min="7682" max="7682" width="11.109375" style="92" customWidth="1"/>
    <col min="7683" max="7683" width="10.109375" style="92" customWidth="1"/>
    <col min="7684" max="7684" width="9.88671875" style="92" customWidth="1"/>
    <col min="7685" max="7685" width="70.33203125" style="92" customWidth="1"/>
    <col min="7686" max="7686" width="16.88671875" style="92" customWidth="1"/>
    <col min="7687" max="7687" width="17.33203125" style="92" customWidth="1"/>
    <col min="7688" max="7689" width="16.6640625" style="92" customWidth="1"/>
    <col min="7690" max="7690" width="18" style="92" customWidth="1"/>
    <col min="7691" max="7936" width="9.109375" style="92"/>
    <col min="7937" max="7937" width="3.6640625" style="92" customWidth="1"/>
    <col min="7938" max="7938" width="11.109375" style="92" customWidth="1"/>
    <col min="7939" max="7939" width="10.109375" style="92" customWidth="1"/>
    <col min="7940" max="7940" width="9.88671875" style="92" customWidth="1"/>
    <col min="7941" max="7941" width="70.33203125" style="92" customWidth="1"/>
    <col min="7942" max="7942" width="16.88671875" style="92" customWidth="1"/>
    <col min="7943" max="7943" width="17.33203125" style="92" customWidth="1"/>
    <col min="7944" max="7945" width="16.6640625" style="92" customWidth="1"/>
    <col min="7946" max="7946" width="18" style="92" customWidth="1"/>
    <col min="7947" max="8192" width="9.109375" style="92"/>
    <col min="8193" max="8193" width="3.6640625" style="92" customWidth="1"/>
    <col min="8194" max="8194" width="11.109375" style="92" customWidth="1"/>
    <col min="8195" max="8195" width="10.109375" style="92" customWidth="1"/>
    <col min="8196" max="8196" width="9.88671875" style="92" customWidth="1"/>
    <col min="8197" max="8197" width="70.33203125" style="92" customWidth="1"/>
    <col min="8198" max="8198" width="16.88671875" style="92" customWidth="1"/>
    <col min="8199" max="8199" width="17.33203125" style="92" customWidth="1"/>
    <col min="8200" max="8201" width="16.6640625" style="92" customWidth="1"/>
    <col min="8202" max="8202" width="18" style="92" customWidth="1"/>
    <col min="8203" max="8448" width="9.109375" style="92"/>
    <col min="8449" max="8449" width="3.6640625" style="92" customWidth="1"/>
    <col min="8450" max="8450" width="11.109375" style="92" customWidth="1"/>
    <col min="8451" max="8451" width="10.109375" style="92" customWidth="1"/>
    <col min="8452" max="8452" width="9.88671875" style="92" customWidth="1"/>
    <col min="8453" max="8453" width="70.33203125" style="92" customWidth="1"/>
    <col min="8454" max="8454" width="16.88671875" style="92" customWidth="1"/>
    <col min="8455" max="8455" width="17.33203125" style="92" customWidth="1"/>
    <col min="8456" max="8457" width="16.6640625" style="92" customWidth="1"/>
    <col min="8458" max="8458" width="18" style="92" customWidth="1"/>
    <col min="8459" max="8704" width="9.109375" style="92"/>
    <col min="8705" max="8705" width="3.6640625" style="92" customWidth="1"/>
    <col min="8706" max="8706" width="11.109375" style="92" customWidth="1"/>
    <col min="8707" max="8707" width="10.109375" style="92" customWidth="1"/>
    <col min="8708" max="8708" width="9.88671875" style="92" customWidth="1"/>
    <col min="8709" max="8709" width="70.33203125" style="92" customWidth="1"/>
    <col min="8710" max="8710" width="16.88671875" style="92" customWidth="1"/>
    <col min="8711" max="8711" width="17.33203125" style="92" customWidth="1"/>
    <col min="8712" max="8713" width="16.6640625" style="92" customWidth="1"/>
    <col min="8714" max="8714" width="18" style="92" customWidth="1"/>
    <col min="8715" max="8960" width="9.109375" style="92"/>
    <col min="8961" max="8961" width="3.6640625" style="92" customWidth="1"/>
    <col min="8962" max="8962" width="11.109375" style="92" customWidth="1"/>
    <col min="8963" max="8963" width="10.109375" style="92" customWidth="1"/>
    <col min="8964" max="8964" width="9.88671875" style="92" customWidth="1"/>
    <col min="8965" max="8965" width="70.33203125" style="92" customWidth="1"/>
    <col min="8966" max="8966" width="16.88671875" style="92" customWidth="1"/>
    <col min="8967" max="8967" width="17.33203125" style="92" customWidth="1"/>
    <col min="8968" max="8969" width="16.6640625" style="92" customWidth="1"/>
    <col min="8970" max="8970" width="18" style="92" customWidth="1"/>
    <col min="8971" max="9216" width="9.109375" style="92"/>
    <col min="9217" max="9217" width="3.6640625" style="92" customWidth="1"/>
    <col min="9218" max="9218" width="11.109375" style="92" customWidth="1"/>
    <col min="9219" max="9219" width="10.109375" style="92" customWidth="1"/>
    <col min="9220" max="9220" width="9.88671875" style="92" customWidth="1"/>
    <col min="9221" max="9221" width="70.33203125" style="92" customWidth="1"/>
    <col min="9222" max="9222" width="16.88671875" style="92" customWidth="1"/>
    <col min="9223" max="9223" width="17.33203125" style="92" customWidth="1"/>
    <col min="9224" max="9225" width="16.6640625" style="92" customWidth="1"/>
    <col min="9226" max="9226" width="18" style="92" customWidth="1"/>
    <col min="9227" max="9472" width="9.109375" style="92"/>
    <col min="9473" max="9473" width="3.6640625" style="92" customWidth="1"/>
    <col min="9474" max="9474" width="11.109375" style="92" customWidth="1"/>
    <col min="9475" max="9475" width="10.109375" style="92" customWidth="1"/>
    <col min="9476" max="9476" width="9.88671875" style="92" customWidth="1"/>
    <col min="9477" max="9477" width="70.33203125" style="92" customWidth="1"/>
    <col min="9478" max="9478" width="16.88671875" style="92" customWidth="1"/>
    <col min="9479" max="9479" width="17.33203125" style="92" customWidth="1"/>
    <col min="9480" max="9481" width="16.6640625" style="92" customWidth="1"/>
    <col min="9482" max="9482" width="18" style="92" customWidth="1"/>
    <col min="9483" max="9728" width="9.109375" style="92"/>
    <col min="9729" max="9729" width="3.6640625" style="92" customWidth="1"/>
    <col min="9730" max="9730" width="11.109375" style="92" customWidth="1"/>
    <col min="9731" max="9731" width="10.109375" style="92" customWidth="1"/>
    <col min="9732" max="9732" width="9.88671875" style="92" customWidth="1"/>
    <col min="9733" max="9733" width="70.33203125" style="92" customWidth="1"/>
    <col min="9734" max="9734" width="16.88671875" style="92" customWidth="1"/>
    <col min="9735" max="9735" width="17.33203125" style="92" customWidth="1"/>
    <col min="9736" max="9737" width="16.6640625" style="92" customWidth="1"/>
    <col min="9738" max="9738" width="18" style="92" customWidth="1"/>
    <col min="9739" max="9984" width="9.109375" style="92"/>
    <col min="9985" max="9985" width="3.6640625" style="92" customWidth="1"/>
    <col min="9986" max="9986" width="11.109375" style="92" customWidth="1"/>
    <col min="9987" max="9987" width="10.109375" style="92" customWidth="1"/>
    <col min="9988" max="9988" width="9.88671875" style="92" customWidth="1"/>
    <col min="9989" max="9989" width="70.33203125" style="92" customWidth="1"/>
    <col min="9990" max="9990" width="16.88671875" style="92" customWidth="1"/>
    <col min="9991" max="9991" width="17.33203125" style="92" customWidth="1"/>
    <col min="9992" max="9993" width="16.6640625" style="92" customWidth="1"/>
    <col min="9994" max="9994" width="18" style="92" customWidth="1"/>
    <col min="9995" max="10240" width="9.109375" style="92"/>
    <col min="10241" max="10241" width="3.6640625" style="92" customWidth="1"/>
    <col min="10242" max="10242" width="11.109375" style="92" customWidth="1"/>
    <col min="10243" max="10243" width="10.109375" style="92" customWidth="1"/>
    <col min="10244" max="10244" width="9.88671875" style="92" customWidth="1"/>
    <col min="10245" max="10245" width="70.33203125" style="92" customWidth="1"/>
    <col min="10246" max="10246" width="16.88671875" style="92" customWidth="1"/>
    <col min="10247" max="10247" width="17.33203125" style="92" customWidth="1"/>
    <col min="10248" max="10249" width="16.6640625" style="92" customWidth="1"/>
    <col min="10250" max="10250" width="18" style="92" customWidth="1"/>
    <col min="10251" max="10496" width="9.109375" style="92"/>
    <col min="10497" max="10497" width="3.6640625" style="92" customWidth="1"/>
    <col min="10498" max="10498" width="11.109375" style="92" customWidth="1"/>
    <col min="10499" max="10499" width="10.109375" style="92" customWidth="1"/>
    <col min="10500" max="10500" width="9.88671875" style="92" customWidth="1"/>
    <col min="10501" max="10501" width="70.33203125" style="92" customWidth="1"/>
    <col min="10502" max="10502" width="16.88671875" style="92" customWidth="1"/>
    <col min="10503" max="10503" width="17.33203125" style="92" customWidth="1"/>
    <col min="10504" max="10505" width="16.6640625" style="92" customWidth="1"/>
    <col min="10506" max="10506" width="18" style="92" customWidth="1"/>
    <col min="10507" max="10752" width="9.109375" style="92"/>
    <col min="10753" max="10753" width="3.6640625" style="92" customWidth="1"/>
    <col min="10754" max="10754" width="11.109375" style="92" customWidth="1"/>
    <col min="10755" max="10755" width="10.109375" style="92" customWidth="1"/>
    <col min="10756" max="10756" width="9.88671875" style="92" customWidth="1"/>
    <col min="10757" max="10757" width="70.33203125" style="92" customWidth="1"/>
    <col min="10758" max="10758" width="16.88671875" style="92" customWidth="1"/>
    <col min="10759" max="10759" width="17.33203125" style="92" customWidth="1"/>
    <col min="10760" max="10761" width="16.6640625" style="92" customWidth="1"/>
    <col min="10762" max="10762" width="18" style="92" customWidth="1"/>
    <col min="10763" max="11008" width="9.109375" style="92"/>
    <col min="11009" max="11009" width="3.6640625" style="92" customWidth="1"/>
    <col min="11010" max="11010" width="11.109375" style="92" customWidth="1"/>
    <col min="11011" max="11011" width="10.109375" style="92" customWidth="1"/>
    <col min="11012" max="11012" width="9.88671875" style="92" customWidth="1"/>
    <col min="11013" max="11013" width="70.33203125" style="92" customWidth="1"/>
    <col min="11014" max="11014" width="16.88671875" style="92" customWidth="1"/>
    <col min="11015" max="11015" width="17.33203125" style="92" customWidth="1"/>
    <col min="11016" max="11017" width="16.6640625" style="92" customWidth="1"/>
    <col min="11018" max="11018" width="18" style="92" customWidth="1"/>
    <col min="11019" max="11264" width="9.109375" style="92"/>
    <col min="11265" max="11265" width="3.6640625" style="92" customWidth="1"/>
    <col min="11266" max="11266" width="11.109375" style="92" customWidth="1"/>
    <col min="11267" max="11267" width="10.109375" style="92" customWidth="1"/>
    <col min="11268" max="11268" width="9.88671875" style="92" customWidth="1"/>
    <col min="11269" max="11269" width="70.33203125" style="92" customWidth="1"/>
    <col min="11270" max="11270" width="16.88671875" style="92" customWidth="1"/>
    <col min="11271" max="11271" width="17.33203125" style="92" customWidth="1"/>
    <col min="11272" max="11273" width="16.6640625" style="92" customWidth="1"/>
    <col min="11274" max="11274" width="18" style="92" customWidth="1"/>
    <col min="11275" max="11520" width="9.109375" style="92"/>
    <col min="11521" max="11521" width="3.6640625" style="92" customWidth="1"/>
    <col min="11522" max="11522" width="11.109375" style="92" customWidth="1"/>
    <col min="11523" max="11523" width="10.109375" style="92" customWidth="1"/>
    <col min="11524" max="11524" width="9.88671875" style="92" customWidth="1"/>
    <col min="11525" max="11525" width="70.33203125" style="92" customWidth="1"/>
    <col min="11526" max="11526" width="16.88671875" style="92" customWidth="1"/>
    <col min="11527" max="11527" width="17.33203125" style="92" customWidth="1"/>
    <col min="11528" max="11529" width="16.6640625" style="92" customWidth="1"/>
    <col min="11530" max="11530" width="18" style="92" customWidth="1"/>
    <col min="11531" max="11776" width="9.109375" style="92"/>
    <col min="11777" max="11777" width="3.6640625" style="92" customWidth="1"/>
    <col min="11778" max="11778" width="11.109375" style="92" customWidth="1"/>
    <col min="11779" max="11779" width="10.109375" style="92" customWidth="1"/>
    <col min="11780" max="11780" width="9.88671875" style="92" customWidth="1"/>
    <col min="11781" max="11781" width="70.33203125" style="92" customWidth="1"/>
    <col min="11782" max="11782" width="16.88671875" style="92" customWidth="1"/>
    <col min="11783" max="11783" width="17.33203125" style="92" customWidth="1"/>
    <col min="11784" max="11785" width="16.6640625" style="92" customWidth="1"/>
    <col min="11786" max="11786" width="18" style="92" customWidth="1"/>
    <col min="11787" max="12032" width="9.109375" style="92"/>
    <col min="12033" max="12033" width="3.6640625" style="92" customWidth="1"/>
    <col min="12034" max="12034" width="11.109375" style="92" customWidth="1"/>
    <col min="12035" max="12035" width="10.109375" style="92" customWidth="1"/>
    <col min="12036" max="12036" width="9.88671875" style="92" customWidth="1"/>
    <col min="12037" max="12037" width="70.33203125" style="92" customWidth="1"/>
    <col min="12038" max="12038" width="16.88671875" style="92" customWidth="1"/>
    <col min="12039" max="12039" width="17.33203125" style="92" customWidth="1"/>
    <col min="12040" max="12041" width="16.6640625" style="92" customWidth="1"/>
    <col min="12042" max="12042" width="18" style="92" customWidth="1"/>
    <col min="12043" max="12288" width="9.109375" style="92"/>
    <col min="12289" max="12289" width="3.6640625" style="92" customWidth="1"/>
    <col min="12290" max="12290" width="11.109375" style="92" customWidth="1"/>
    <col min="12291" max="12291" width="10.109375" style="92" customWidth="1"/>
    <col min="12292" max="12292" width="9.88671875" style="92" customWidth="1"/>
    <col min="12293" max="12293" width="70.33203125" style="92" customWidth="1"/>
    <col min="12294" max="12294" width="16.88671875" style="92" customWidth="1"/>
    <col min="12295" max="12295" width="17.33203125" style="92" customWidth="1"/>
    <col min="12296" max="12297" width="16.6640625" style="92" customWidth="1"/>
    <col min="12298" max="12298" width="18" style="92" customWidth="1"/>
    <col min="12299" max="12544" width="9.109375" style="92"/>
    <col min="12545" max="12545" width="3.6640625" style="92" customWidth="1"/>
    <col min="12546" max="12546" width="11.109375" style="92" customWidth="1"/>
    <col min="12547" max="12547" width="10.109375" style="92" customWidth="1"/>
    <col min="12548" max="12548" width="9.88671875" style="92" customWidth="1"/>
    <col min="12549" max="12549" width="70.33203125" style="92" customWidth="1"/>
    <col min="12550" max="12550" width="16.88671875" style="92" customWidth="1"/>
    <col min="12551" max="12551" width="17.33203125" style="92" customWidth="1"/>
    <col min="12552" max="12553" width="16.6640625" style="92" customWidth="1"/>
    <col min="12554" max="12554" width="18" style="92" customWidth="1"/>
    <col min="12555" max="12800" width="9.109375" style="92"/>
    <col min="12801" max="12801" width="3.6640625" style="92" customWidth="1"/>
    <col min="12802" max="12802" width="11.109375" style="92" customWidth="1"/>
    <col min="12803" max="12803" width="10.109375" style="92" customWidth="1"/>
    <col min="12804" max="12804" width="9.88671875" style="92" customWidth="1"/>
    <col min="12805" max="12805" width="70.33203125" style="92" customWidth="1"/>
    <col min="12806" max="12806" width="16.88671875" style="92" customWidth="1"/>
    <col min="12807" max="12807" width="17.33203125" style="92" customWidth="1"/>
    <col min="12808" max="12809" width="16.6640625" style="92" customWidth="1"/>
    <col min="12810" max="12810" width="18" style="92" customWidth="1"/>
    <col min="12811" max="13056" width="9.109375" style="92"/>
    <col min="13057" max="13057" width="3.6640625" style="92" customWidth="1"/>
    <col min="13058" max="13058" width="11.109375" style="92" customWidth="1"/>
    <col min="13059" max="13059" width="10.109375" style="92" customWidth="1"/>
    <col min="13060" max="13060" width="9.88671875" style="92" customWidth="1"/>
    <col min="13061" max="13061" width="70.33203125" style="92" customWidth="1"/>
    <col min="13062" max="13062" width="16.88671875" style="92" customWidth="1"/>
    <col min="13063" max="13063" width="17.33203125" style="92" customWidth="1"/>
    <col min="13064" max="13065" width="16.6640625" style="92" customWidth="1"/>
    <col min="13066" max="13066" width="18" style="92" customWidth="1"/>
    <col min="13067" max="13312" width="9.109375" style="92"/>
    <col min="13313" max="13313" width="3.6640625" style="92" customWidth="1"/>
    <col min="13314" max="13314" width="11.109375" style="92" customWidth="1"/>
    <col min="13315" max="13315" width="10.109375" style="92" customWidth="1"/>
    <col min="13316" max="13316" width="9.88671875" style="92" customWidth="1"/>
    <col min="13317" max="13317" width="70.33203125" style="92" customWidth="1"/>
    <col min="13318" max="13318" width="16.88671875" style="92" customWidth="1"/>
    <col min="13319" max="13319" width="17.33203125" style="92" customWidth="1"/>
    <col min="13320" max="13321" width="16.6640625" style="92" customWidth="1"/>
    <col min="13322" max="13322" width="18" style="92" customWidth="1"/>
    <col min="13323" max="13568" width="9.109375" style="92"/>
    <col min="13569" max="13569" width="3.6640625" style="92" customWidth="1"/>
    <col min="13570" max="13570" width="11.109375" style="92" customWidth="1"/>
    <col min="13571" max="13571" width="10.109375" style="92" customWidth="1"/>
    <col min="13572" max="13572" width="9.88671875" style="92" customWidth="1"/>
    <col min="13573" max="13573" width="70.33203125" style="92" customWidth="1"/>
    <col min="13574" max="13574" width="16.88671875" style="92" customWidth="1"/>
    <col min="13575" max="13575" width="17.33203125" style="92" customWidth="1"/>
    <col min="13576" max="13577" width="16.6640625" style="92" customWidth="1"/>
    <col min="13578" max="13578" width="18" style="92" customWidth="1"/>
    <col min="13579" max="13824" width="9.109375" style="92"/>
    <col min="13825" max="13825" width="3.6640625" style="92" customWidth="1"/>
    <col min="13826" max="13826" width="11.109375" style="92" customWidth="1"/>
    <col min="13827" max="13827" width="10.109375" style="92" customWidth="1"/>
    <col min="13828" max="13828" width="9.88671875" style="92" customWidth="1"/>
    <col min="13829" max="13829" width="70.33203125" style="92" customWidth="1"/>
    <col min="13830" max="13830" width="16.88671875" style="92" customWidth="1"/>
    <col min="13831" max="13831" width="17.33203125" style="92" customWidth="1"/>
    <col min="13832" max="13833" width="16.6640625" style="92" customWidth="1"/>
    <col min="13834" max="13834" width="18" style="92" customWidth="1"/>
    <col min="13835" max="14080" width="9.109375" style="92"/>
    <col min="14081" max="14081" width="3.6640625" style="92" customWidth="1"/>
    <col min="14082" max="14082" width="11.109375" style="92" customWidth="1"/>
    <col min="14083" max="14083" width="10.109375" style="92" customWidth="1"/>
    <col min="14084" max="14084" width="9.88671875" style="92" customWidth="1"/>
    <col min="14085" max="14085" width="70.33203125" style="92" customWidth="1"/>
    <col min="14086" max="14086" width="16.88671875" style="92" customWidth="1"/>
    <col min="14087" max="14087" width="17.33203125" style="92" customWidth="1"/>
    <col min="14088" max="14089" width="16.6640625" style="92" customWidth="1"/>
    <col min="14090" max="14090" width="18" style="92" customWidth="1"/>
    <col min="14091" max="14336" width="9.109375" style="92"/>
    <col min="14337" max="14337" width="3.6640625" style="92" customWidth="1"/>
    <col min="14338" max="14338" width="11.109375" style="92" customWidth="1"/>
    <col min="14339" max="14339" width="10.109375" style="92" customWidth="1"/>
    <col min="14340" max="14340" width="9.88671875" style="92" customWidth="1"/>
    <col min="14341" max="14341" width="70.33203125" style="92" customWidth="1"/>
    <col min="14342" max="14342" width="16.88671875" style="92" customWidth="1"/>
    <col min="14343" max="14343" width="17.33203125" style="92" customWidth="1"/>
    <col min="14344" max="14345" width="16.6640625" style="92" customWidth="1"/>
    <col min="14346" max="14346" width="18" style="92" customWidth="1"/>
    <col min="14347" max="14592" width="9.109375" style="92"/>
    <col min="14593" max="14593" width="3.6640625" style="92" customWidth="1"/>
    <col min="14594" max="14594" width="11.109375" style="92" customWidth="1"/>
    <col min="14595" max="14595" width="10.109375" style="92" customWidth="1"/>
    <col min="14596" max="14596" width="9.88671875" style="92" customWidth="1"/>
    <col min="14597" max="14597" width="70.33203125" style="92" customWidth="1"/>
    <col min="14598" max="14598" width="16.88671875" style="92" customWidth="1"/>
    <col min="14599" max="14599" width="17.33203125" style="92" customWidth="1"/>
    <col min="14600" max="14601" width="16.6640625" style="92" customWidth="1"/>
    <col min="14602" max="14602" width="18" style="92" customWidth="1"/>
    <col min="14603" max="14848" width="9.109375" style="92"/>
    <col min="14849" max="14849" width="3.6640625" style="92" customWidth="1"/>
    <col min="14850" max="14850" width="11.109375" style="92" customWidth="1"/>
    <col min="14851" max="14851" width="10.109375" style="92" customWidth="1"/>
    <col min="14852" max="14852" width="9.88671875" style="92" customWidth="1"/>
    <col min="14853" max="14853" width="70.33203125" style="92" customWidth="1"/>
    <col min="14854" max="14854" width="16.88671875" style="92" customWidth="1"/>
    <col min="14855" max="14855" width="17.33203125" style="92" customWidth="1"/>
    <col min="14856" max="14857" width="16.6640625" style="92" customWidth="1"/>
    <col min="14858" max="14858" width="18" style="92" customWidth="1"/>
    <col min="14859" max="15104" width="9.109375" style="92"/>
    <col min="15105" max="15105" width="3.6640625" style="92" customWidth="1"/>
    <col min="15106" max="15106" width="11.109375" style="92" customWidth="1"/>
    <col min="15107" max="15107" width="10.109375" style="92" customWidth="1"/>
    <col min="15108" max="15108" width="9.88671875" style="92" customWidth="1"/>
    <col min="15109" max="15109" width="70.33203125" style="92" customWidth="1"/>
    <col min="15110" max="15110" width="16.88671875" style="92" customWidth="1"/>
    <col min="15111" max="15111" width="17.33203125" style="92" customWidth="1"/>
    <col min="15112" max="15113" width="16.6640625" style="92" customWidth="1"/>
    <col min="15114" max="15114" width="18" style="92" customWidth="1"/>
    <col min="15115" max="15360" width="9.109375" style="92"/>
    <col min="15361" max="15361" width="3.6640625" style="92" customWidth="1"/>
    <col min="15362" max="15362" width="11.109375" style="92" customWidth="1"/>
    <col min="15363" max="15363" width="10.109375" style="92" customWidth="1"/>
    <col min="15364" max="15364" width="9.88671875" style="92" customWidth="1"/>
    <col min="15365" max="15365" width="70.33203125" style="92" customWidth="1"/>
    <col min="15366" max="15366" width="16.88671875" style="92" customWidth="1"/>
    <col min="15367" max="15367" width="17.33203125" style="92" customWidth="1"/>
    <col min="15368" max="15369" width="16.6640625" style="92" customWidth="1"/>
    <col min="15370" max="15370" width="18" style="92" customWidth="1"/>
    <col min="15371" max="15616" width="9.109375" style="92"/>
    <col min="15617" max="15617" width="3.6640625" style="92" customWidth="1"/>
    <col min="15618" max="15618" width="11.109375" style="92" customWidth="1"/>
    <col min="15619" max="15619" width="10.109375" style="92" customWidth="1"/>
    <col min="15620" max="15620" width="9.88671875" style="92" customWidth="1"/>
    <col min="15621" max="15621" width="70.33203125" style="92" customWidth="1"/>
    <col min="15622" max="15622" width="16.88671875" style="92" customWidth="1"/>
    <col min="15623" max="15623" width="17.33203125" style="92" customWidth="1"/>
    <col min="15624" max="15625" width="16.6640625" style="92" customWidth="1"/>
    <col min="15626" max="15626" width="18" style="92" customWidth="1"/>
    <col min="15627" max="15872" width="9.109375" style="92"/>
    <col min="15873" max="15873" width="3.6640625" style="92" customWidth="1"/>
    <col min="15874" max="15874" width="11.109375" style="92" customWidth="1"/>
    <col min="15875" max="15875" width="10.109375" style="92" customWidth="1"/>
    <col min="15876" max="15876" width="9.88671875" style="92" customWidth="1"/>
    <col min="15877" max="15877" width="70.33203125" style="92" customWidth="1"/>
    <col min="15878" max="15878" width="16.88671875" style="92" customWidth="1"/>
    <col min="15879" max="15879" width="17.33203125" style="92" customWidth="1"/>
    <col min="15880" max="15881" width="16.6640625" style="92" customWidth="1"/>
    <col min="15882" max="15882" width="18" style="92" customWidth="1"/>
    <col min="15883" max="16128" width="9.109375" style="92"/>
    <col min="16129" max="16129" width="3.6640625" style="92" customWidth="1"/>
    <col min="16130" max="16130" width="11.109375" style="92" customWidth="1"/>
    <col min="16131" max="16131" width="10.109375" style="92" customWidth="1"/>
    <col min="16132" max="16132" width="9.88671875" style="92" customWidth="1"/>
    <col min="16133" max="16133" width="70.33203125" style="92" customWidth="1"/>
    <col min="16134" max="16134" width="16.88671875" style="92" customWidth="1"/>
    <col min="16135" max="16135" width="17.33203125" style="92" customWidth="1"/>
    <col min="16136" max="16137" width="16.6640625" style="92" customWidth="1"/>
    <col min="16138" max="16138" width="18" style="92" customWidth="1"/>
    <col min="16139" max="16384" width="9.109375" style="92"/>
  </cols>
  <sheetData>
    <row r="1" spans="1:10" ht="15.6">
      <c r="B1" s="93"/>
      <c r="C1" s="93"/>
      <c r="E1" s="92"/>
      <c r="G1" s="95"/>
      <c r="H1" s="96" t="s">
        <v>187</v>
      </c>
      <c r="J1" s="95"/>
    </row>
    <row r="2" spans="1:10" ht="15.6">
      <c r="B2" s="93"/>
      <c r="C2" s="93"/>
      <c r="E2" s="92"/>
      <c r="G2" s="95"/>
      <c r="H2" s="96" t="s">
        <v>22</v>
      </c>
      <c r="I2" s="97"/>
      <c r="J2" s="97"/>
    </row>
    <row r="3" spans="1:10" ht="15.6">
      <c r="D3" s="92"/>
      <c r="E3" s="92"/>
      <c r="F3" s="92"/>
      <c r="H3" s="96" t="s">
        <v>36</v>
      </c>
      <c r="I3" s="98"/>
      <c r="J3" s="98"/>
    </row>
    <row r="4" spans="1:10" ht="15.6">
      <c r="B4" s="94"/>
      <c r="C4" s="94"/>
      <c r="D4" s="99"/>
      <c r="E4" s="92"/>
      <c r="G4" s="100"/>
      <c r="H4" s="101" t="s">
        <v>37</v>
      </c>
      <c r="I4" s="102"/>
      <c r="J4" s="102"/>
    </row>
    <row r="5" spans="1:10" ht="15.6">
      <c r="B5" s="94"/>
      <c r="C5" s="94"/>
      <c r="D5" s="99"/>
      <c r="E5" s="92"/>
      <c r="G5" s="100"/>
      <c r="H5" s="103" t="s">
        <v>314</v>
      </c>
      <c r="I5" s="104"/>
      <c r="J5" s="104"/>
    </row>
    <row r="6" spans="1:10" ht="15.6">
      <c r="A6" s="291" t="s">
        <v>38</v>
      </c>
      <c r="B6" s="291"/>
      <c r="C6" s="291"/>
      <c r="D6" s="291"/>
      <c r="E6" s="291"/>
      <c r="F6" s="291"/>
      <c r="G6" s="291"/>
      <c r="H6" s="291"/>
      <c r="I6" s="291"/>
      <c r="J6" s="291"/>
    </row>
    <row r="7" spans="1:10" ht="15.6">
      <c r="A7" s="292" t="s">
        <v>188</v>
      </c>
      <c r="B7" s="292"/>
      <c r="C7" s="292"/>
      <c r="D7" s="292"/>
      <c r="E7" s="292"/>
      <c r="F7" s="292"/>
      <c r="G7" s="292"/>
      <c r="H7" s="292"/>
      <c r="I7" s="292"/>
      <c r="J7" s="292"/>
    </row>
    <row r="8" spans="1:10" ht="15.6">
      <c r="A8" s="105" t="s">
        <v>20</v>
      </c>
      <c r="B8" s="106"/>
      <c r="C8" s="106"/>
      <c r="D8" s="106"/>
      <c r="E8" s="106"/>
      <c r="F8" s="106"/>
      <c r="G8" s="106"/>
      <c r="H8" s="106"/>
      <c r="I8" s="106"/>
      <c r="J8" s="106"/>
    </row>
    <row r="9" spans="1:10" ht="16.2" thickBot="1">
      <c r="A9" s="107" t="s">
        <v>21</v>
      </c>
      <c r="E9" s="108"/>
      <c r="F9" s="109"/>
      <c r="G9" s="109"/>
      <c r="H9" s="109"/>
      <c r="I9" s="109"/>
      <c r="J9" s="110" t="s">
        <v>164</v>
      </c>
    </row>
    <row r="10" spans="1:10" ht="27" customHeight="1">
      <c r="A10" s="293" t="s">
        <v>189</v>
      </c>
      <c r="B10" s="296" t="s">
        <v>190</v>
      </c>
      <c r="C10" s="296" t="s">
        <v>191</v>
      </c>
      <c r="D10" s="296" t="s">
        <v>192</v>
      </c>
      <c r="E10" s="296" t="s">
        <v>193</v>
      </c>
      <c r="F10" s="296" t="s">
        <v>194</v>
      </c>
      <c r="G10" s="299" t="s">
        <v>195</v>
      </c>
      <c r="H10" s="299"/>
      <c r="I10" s="300"/>
      <c r="J10" s="301"/>
    </row>
    <row r="11" spans="1:10" ht="27" customHeight="1">
      <c r="A11" s="294"/>
      <c r="B11" s="297"/>
      <c r="C11" s="297"/>
      <c r="D11" s="297"/>
      <c r="E11" s="297"/>
      <c r="F11" s="297"/>
      <c r="G11" s="302" t="s">
        <v>196</v>
      </c>
      <c r="H11" s="303" t="s">
        <v>197</v>
      </c>
      <c r="I11" s="304"/>
      <c r="J11" s="305" t="s">
        <v>198</v>
      </c>
    </row>
    <row r="12" spans="1:10" ht="63" customHeight="1" thickBot="1">
      <c r="A12" s="295"/>
      <c r="B12" s="298"/>
      <c r="C12" s="298"/>
      <c r="D12" s="298"/>
      <c r="E12" s="298"/>
      <c r="F12" s="298"/>
      <c r="G12" s="298"/>
      <c r="H12" s="111" t="s">
        <v>8</v>
      </c>
      <c r="I12" s="112" t="s">
        <v>9</v>
      </c>
      <c r="J12" s="306"/>
    </row>
    <row r="13" spans="1:10" ht="17.25" customHeight="1" thickBot="1">
      <c r="A13" s="113">
        <v>1</v>
      </c>
      <c r="B13" s="114">
        <v>2</v>
      </c>
      <c r="C13" s="114">
        <v>3</v>
      </c>
      <c r="D13" s="115" t="s">
        <v>199</v>
      </c>
      <c r="E13" s="115" t="s">
        <v>200</v>
      </c>
      <c r="F13" s="115" t="s">
        <v>201</v>
      </c>
      <c r="G13" s="116">
        <v>7</v>
      </c>
      <c r="H13" s="116">
        <v>8</v>
      </c>
      <c r="I13" s="117">
        <v>9</v>
      </c>
      <c r="J13" s="118">
        <v>10</v>
      </c>
    </row>
    <row r="14" spans="1:10" s="126" customFormat="1" ht="48.6">
      <c r="A14" s="286" t="s">
        <v>202</v>
      </c>
      <c r="B14" s="119"/>
      <c r="C14" s="119"/>
      <c r="D14" s="120"/>
      <c r="E14" s="121" t="s">
        <v>203</v>
      </c>
      <c r="F14" s="122" t="s">
        <v>204</v>
      </c>
      <c r="G14" s="123"/>
      <c r="H14" s="123"/>
      <c r="I14" s="124"/>
      <c r="J14" s="125"/>
    </row>
    <row r="15" spans="1:10" s="126" customFormat="1" ht="16.2">
      <c r="A15" s="289"/>
      <c r="B15" s="127" t="s">
        <v>50</v>
      </c>
      <c r="C15" s="128"/>
      <c r="D15" s="128"/>
      <c r="E15" s="129" t="s">
        <v>51</v>
      </c>
      <c r="F15" s="130"/>
      <c r="G15" s="131">
        <f>G16</f>
        <v>300000</v>
      </c>
      <c r="H15" s="131">
        <f t="shared" ref="H15:I16" si="0">H16</f>
        <v>376100</v>
      </c>
      <c r="I15" s="131">
        <f t="shared" si="0"/>
        <v>376100</v>
      </c>
      <c r="J15" s="131">
        <f>J16</f>
        <v>676100</v>
      </c>
    </row>
    <row r="16" spans="1:10" s="126" customFormat="1" ht="16.2">
      <c r="A16" s="289"/>
      <c r="B16" s="132" t="s">
        <v>52</v>
      </c>
      <c r="C16" s="133"/>
      <c r="D16" s="134"/>
      <c r="E16" s="135" t="s">
        <v>51</v>
      </c>
      <c r="F16" s="130"/>
      <c r="G16" s="136">
        <f>G17</f>
        <v>300000</v>
      </c>
      <c r="H16" s="136">
        <f t="shared" si="0"/>
        <v>376100</v>
      </c>
      <c r="I16" s="136">
        <f t="shared" si="0"/>
        <v>376100</v>
      </c>
      <c r="J16" s="136">
        <f>J17</f>
        <v>676100</v>
      </c>
    </row>
    <row r="17" spans="1:10" ht="15.6">
      <c r="A17" s="287"/>
      <c r="B17" s="137" t="s">
        <v>165</v>
      </c>
      <c r="C17" s="138"/>
      <c r="D17" s="139"/>
      <c r="E17" s="140" t="s">
        <v>205</v>
      </c>
      <c r="F17" s="141"/>
      <c r="G17" s="142">
        <f>G18</f>
        <v>300000</v>
      </c>
      <c r="H17" s="142">
        <f>H18</f>
        <v>376100</v>
      </c>
      <c r="I17" s="142">
        <f>I18</f>
        <v>376100</v>
      </c>
      <c r="J17" s="143">
        <f>G17+H17</f>
        <v>676100</v>
      </c>
    </row>
    <row r="18" spans="1:10" s="151" customFormat="1" ht="16.2" thickBot="1">
      <c r="A18" s="287"/>
      <c r="B18" s="144" t="s">
        <v>166</v>
      </c>
      <c r="C18" s="144" t="s">
        <v>167</v>
      </c>
      <c r="D18" s="145" t="s">
        <v>168</v>
      </c>
      <c r="E18" s="146" t="s">
        <v>169</v>
      </c>
      <c r="F18" s="147"/>
      <c r="G18" s="148">
        <v>300000</v>
      </c>
      <c r="H18" s="148">
        <v>376100</v>
      </c>
      <c r="I18" s="149">
        <f>H18</f>
        <v>376100</v>
      </c>
      <c r="J18" s="150">
        <f>G18+H18</f>
        <v>676100</v>
      </c>
    </row>
    <row r="19" spans="1:10" s="126" customFormat="1" ht="16.8" thickBot="1">
      <c r="A19" s="152"/>
      <c r="B19" s="153"/>
      <c r="C19" s="153"/>
      <c r="D19" s="154"/>
      <c r="E19" s="155" t="s">
        <v>206</v>
      </c>
      <c r="F19" s="156"/>
      <c r="G19" s="157">
        <f>G15</f>
        <v>300000</v>
      </c>
      <c r="H19" s="157">
        <f>H15</f>
        <v>376100</v>
      </c>
      <c r="I19" s="157">
        <f>I15</f>
        <v>376100</v>
      </c>
      <c r="J19" s="157">
        <f>J15</f>
        <v>676100</v>
      </c>
    </row>
    <row r="20" spans="1:10" s="126" customFormat="1" ht="78">
      <c r="A20" s="158" t="s">
        <v>207</v>
      </c>
      <c r="B20" s="119"/>
      <c r="C20" s="119"/>
      <c r="D20" s="120"/>
      <c r="E20" s="121" t="s">
        <v>208</v>
      </c>
      <c r="F20" s="122" t="s">
        <v>209</v>
      </c>
      <c r="G20" s="123"/>
      <c r="H20" s="123"/>
      <c r="I20" s="124"/>
      <c r="J20" s="125"/>
    </row>
    <row r="21" spans="1:10" s="126" customFormat="1" ht="16.2">
      <c r="A21" s="159"/>
      <c r="B21" s="127" t="s">
        <v>50</v>
      </c>
      <c r="C21" s="128"/>
      <c r="D21" s="128"/>
      <c r="E21" s="129" t="s">
        <v>51</v>
      </c>
      <c r="F21" s="147"/>
      <c r="G21" s="131">
        <f>G22</f>
        <v>48500</v>
      </c>
      <c r="H21" s="131">
        <f t="shared" ref="H21:I22" si="1">H22</f>
        <v>0</v>
      </c>
      <c r="I21" s="131">
        <f t="shared" si="1"/>
        <v>0</v>
      </c>
      <c r="J21" s="131">
        <f>G21+H21</f>
        <v>48500</v>
      </c>
    </row>
    <row r="22" spans="1:10" s="126" customFormat="1" ht="16.2">
      <c r="A22" s="159"/>
      <c r="B22" s="132" t="s">
        <v>52</v>
      </c>
      <c r="C22" s="133"/>
      <c r="D22" s="134"/>
      <c r="E22" s="135" t="s">
        <v>51</v>
      </c>
      <c r="F22" s="147"/>
      <c r="G22" s="136">
        <f>G23</f>
        <v>48500</v>
      </c>
      <c r="H22" s="136">
        <f t="shared" si="1"/>
        <v>0</v>
      </c>
      <c r="I22" s="136">
        <f t="shared" si="1"/>
        <v>0</v>
      </c>
      <c r="J22" s="136">
        <f>G22+H22</f>
        <v>48500</v>
      </c>
    </row>
    <row r="23" spans="1:10" s="126" customFormat="1" ht="16.2">
      <c r="A23" s="160"/>
      <c r="B23" s="137" t="s">
        <v>210</v>
      </c>
      <c r="C23" s="138"/>
      <c r="D23" s="139"/>
      <c r="E23" s="140" t="s">
        <v>211</v>
      </c>
      <c r="F23" s="161"/>
      <c r="G23" s="162">
        <f>SUM(G24:G24)</f>
        <v>48500</v>
      </c>
      <c r="H23" s="162">
        <f t="shared" ref="H23:J23" si="2">SUM(H24:H24)</f>
        <v>0</v>
      </c>
      <c r="I23" s="162">
        <f t="shared" si="2"/>
        <v>0</v>
      </c>
      <c r="J23" s="162">
        <f t="shared" si="2"/>
        <v>48500</v>
      </c>
    </row>
    <row r="24" spans="1:10" s="151" customFormat="1" ht="16.2" thickBot="1">
      <c r="A24" s="163"/>
      <c r="B24" s="144" t="s">
        <v>212</v>
      </c>
      <c r="C24" s="144" t="s">
        <v>213</v>
      </c>
      <c r="D24" s="145" t="s">
        <v>214</v>
      </c>
      <c r="E24" s="146" t="s">
        <v>215</v>
      </c>
      <c r="F24" s="161"/>
      <c r="G24" s="164">
        <v>48500</v>
      </c>
      <c r="H24" s="164"/>
      <c r="I24" s="165"/>
      <c r="J24" s="148">
        <f>G24+H24</f>
        <v>48500</v>
      </c>
    </row>
    <row r="25" spans="1:10" s="126" customFormat="1" ht="16.8" thickBot="1">
      <c r="A25" s="166"/>
      <c r="B25" s="167"/>
      <c r="C25" s="167"/>
      <c r="D25" s="168"/>
      <c r="E25" s="155" t="s">
        <v>206</v>
      </c>
      <c r="F25" s="169"/>
      <c r="G25" s="157">
        <f>G21</f>
        <v>48500</v>
      </c>
      <c r="H25" s="157">
        <f>H21</f>
        <v>0</v>
      </c>
      <c r="I25" s="157">
        <f>I21</f>
        <v>0</v>
      </c>
      <c r="J25" s="157">
        <f>J21</f>
        <v>48500</v>
      </c>
    </row>
    <row r="26" spans="1:10" s="173" customFormat="1" ht="129.6">
      <c r="A26" s="158" t="s">
        <v>216</v>
      </c>
      <c r="B26" s="170"/>
      <c r="C26" s="170"/>
      <c r="D26" s="171"/>
      <c r="E26" s="172" t="s">
        <v>217</v>
      </c>
      <c r="F26" s="122" t="s">
        <v>218</v>
      </c>
      <c r="G26" s="123"/>
      <c r="H26" s="123"/>
      <c r="I26" s="124"/>
      <c r="J26" s="125"/>
    </row>
    <row r="27" spans="1:10" s="173" customFormat="1" ht="16.2">
      <c r="A27" s="160"/>
      <c r="B27" s="174" t="s">
        <v>50</v>
      </c>
      <c r="C27" s="128"/>
      <c r="D27" s="128"/>
      <c r="E27" s="129" t="s">
        <v>51</v>
      </c>
      <c r="F27" s="147"/>
      <c r="G27" s="131">
        <f>G28</f>
        <v>104000</v>
      </c>
      <c r="H27" s="131">
        <f t="shared" ref="H27:I29" si="3">H28</f>
        <v>0</v>
      </c>
      <c r="I27" s="131">
        <f t="shared" si="3"/>
        <v>0</v>
      </c>
      <c r="J27" s="175">
        <f>G27+H27</f>
        <v>104000</v>
      </c>
    </row>
    <row r="28" spans="1:10" s="173" customFormat="1" ht="16.2">
      <c r="A28" s="176"/>
      <c r="B28" s="177" t="s">
        <v>52</v>
      </c>
      <c r="C28" s="133"/>
      <c r="D28" s="134"/>
      <c r="E28" s="135" t="s">
        <v>51</v>
      </c>
      <c r="F28" s="147"/>
      <c r="G28" s="136">
        <f>G29</f>
        <v>104000</v>
      </c>
      <c r="H28" s="136">
        <f t="shared" si="3"/>
        <v>0</v>
      </c>
      <c r="I28" s="136">
        <f t="shared" si="3"/>
        <v>0</v>
      </c>
      <c r="J28" s="178">
        <f>G28+H28</f>
        <v>104000</v>
      </c>
    </row>
    <row r="29" spans="1:10" s="180" customFormat="1" ht="15.6">
      <c r="A29" s="179"/>
      <c r="B29" s="137" t="s">
        <v>210</v>
      </c>
      <c r="C29" s="138"/>
      <c r="D29" s="139"/>
      <c r="E29" s="140" t="s">
        <v>211</v>
      </c>
      <c r="F29" s="141"/>
      <c r="G29" s="142">
        <f>G30</f>
        <v>104000</v>
      </c>
      <c r="H29" s="142">
        <f t="shared" si="3"/>
        <v>0</v>
      </c>
      <c r="I29" s="142">
        <f t="shared" si="3"/>
        <v>0</v>
      </c>
      <c r="J29" s="143">
        <f>G29+H29</f>
        <v>104000</v>
      </c>
    </row>
    <row r="30" spans="1:10" s="182" customFormat="1" ht="16.2" thickBot="1">
      <c r="A30" s="163"/>
      <c r="B30" s="144" t="s">
        <v>219</v>
      </c>
      <c r="C30" s="144" t="s">
        <v>220</v>
      </c>
      <c r="D30" s="145" t="s">
        <v>98</v>
      </c>
      <c r="E30" s="146" t="s">
        <v>221</v>
      </c>
      <c r="F30" s="147"/>
      <c r="G30" s="148">
        <v>104000</v>
      </c>
      <c r="H30" s="148"/>
      <c r="I30" s="181"/>
      <c r="J30" s="150">
        <f>G30+H30</f>
        <v>104000</v>
      </c>
    </row>
    <row r="31" spans="1:10" s="173" customFormat="1" ht="16.8" thickBot="1">
      <c r="A31" s="183"/>
      <c r="B31" s="153"/>
      <c r="C31" s="153"/>
      <c r="D31" s="184"/>
      <c r="E31" s="155" t="s">
        <v>206</v>
      </c>
      <c r="F31" s="169"/>
      <c r="G31" s="157">
        <f>G27</f>
        <v>104000</v>
      </c>
      <c r="H31" s="157">
        <f>H27</f>
        <v>0</v>
      </c>
      <c r="I31" s="157">
        <f>I27</f>
        <v>0</v>
      </c>
      <c r="J31" s="157">
        <f>J27</f>
        <v>104000</v>
      </c>
    </row>
    <row r="32" spans="1:10" s="126" customFormat="1" ht="93.6">
      <c r="A32" s="158" t="s">
        <v>222</v>
      </c>
      <c r="B32" s="119"/>
      <c r="C32" s="119"/>
      <c r="D32" s="120"/>
      <c r="E32" s="121" t="s">
        <v>223</v>
      </c>
      <c r="F32" s="122" t="s">
        <v>224</v>
      </c>
      <c r="G32" s="123"/>
      <c r="H32" s="123"/>
      <c r="I32" s="124"/>
      <c r="J32" s="125"/>
    </row>
    <row r="33" spans="1:10" s="173" customFormat="1" ht="16.2">
      <c r="A33" s="160"/>
      <c r="B33" s="174" t="s">
        <v>50</v>
      </c>
      <c r="C33" s="128"/>
      <c r="D33" s="128"/>
      <c r="E33" s="129" t="s">
        <v>51</v>
      </c>
      <c r="F33" s="147"/>
      <c r="G33" s="131">
        <f t="shared" ref="G33:I35" si="4">G34</f>
        <v>318800</v>
      </c>
      <c r="H33" s="131">
        <f t="shared" si="4"/>
        <v>0</v>
      </c>
      <c r="I33" s="131">
        <f t="shared" si="4"/>
        <v>0</v>
      </c>
      <c r="J33" s="175">
        <f>G33+H33</f>
        <v>318800</v>
      </c>
    </row>
    <row r="34" spans="1:10" s="173" customFormat="1" ht="16.2">
      <c r="A34" s="176"/>
      <c r="B34" s="177" t="s">
        <v>52</v>
      </c>
      <c r="C34" s="133"/>
      <c r="D34" s="134"/>
      <c r="E34" s="135" t="s">
        <v>51</v>
      </c>
      <c r="F34" s="147"/>
      <c r="G34" s="136">
        <f t="shared" si="4"/>
        <v>318800</v>
      </c>
      <c r="H34" s="136">
        <f t="shared" si="4"/>
        <v>0</v>
      </c>
      <c r="I34" s="136">
        <f t="shared" si="4"/>
        <v>0</v>
      </c>
      <c r="J34" s="178">
        <f>G34+H34</f>
        <v>318800</v>
      </c>
    </row>
    <row r="35" spans="1:10" s="180" customFormat="1" ht="15.6">
      <c r="A35" s="179"/>
      <c r="B35" s="137" t="s">
        <v>210</v>
      </c>
      <c r="C35" s="138"/>
      <c r="D35" s="139"/>
      <c r="E35" s="140" t="s">
        <v>211</v>
      </c>
      <c r="F35" s="141"/>
      <c r="G35" s="142">
        <f t="shared" si="4"/>
        <v>318800</v>
      </c>
      <c r="H35" s="142">
        <f t="shared" si="4"/>
        <v>0</v>
      </c>
      <c r="I35" s="142">
        <f t="shared" si="4"/>
        <v>0</v>
      </c>
      <c r="J35" s="143">
        <f>G35+H35</f>
        <v>318800</v>
      </c>
    </row>
    <row r="36" spans="1:10" s="182" customFormat="1" ht="16.2" thickBot="1">
      <c r="A36" s="163"/>
      <c r="B36" s="144" t="s">
        <v>219</v>
      </c>
      <c r="C36" s="144" t="s">
        <v>220</v>
      </c>
      <c r="D36" s="145" t="s">
        <v>98</v>
      </c>
      <c r="E36" s="146" t="s">
        <v>221</v>
      </c>
      <c r="F36" s="147"/>
      <c r="G36" s="148">
        <f>318000+800</f>
        <v>318800</v>
      </c>
      <c r="H36" s="148"/>
      <c r="I36" s="181"/>
      <c r="J36" s="150">
        <f>G36+H36</f>
        <v>318800</v>
      </c>
    </row>
    <row r="37" spans="1:10" s="126" customFormat="1" ht="16.8" thickBot="1">
      <c r="A37" s="152"/>
      <c r="B37" s="185"/>
      <c r="C37" s="185"/>
      <c r="D37" s="154"/>
      <c r="E37" s="155" t="s">
        <v>206</v>
      </c>
      <c r="F37" s="156"/>
      <c r="G37" s="157">
        <f>G33</f>
        <v>318800</v>
      </c>
      <c r="H37" s="157">
        <f>H33</f>
        <v>0</v>
      </c>
      <c r="I37" s="157">
        <f>I33</f>
        <v>0</v>
      </c>
      <c r="J37" s="157">
        <f>J33</f>
        <v>318800</v>
      </c>
    </row>
    <row r="38" spans="1:10" s="173" customFormat="1" ht="93.6">
      <c r="A38" s="186" t="s">
        <v>225</v>
      </c>
      <c r="B38" s="170"/>
      <c r="C38" s="170"/>
      <c r="D38" s="171"/>
      <c r="E38" s="121" t="s">
        <v>226</v>
      </c>
      <c r="F38" s="122" t="s">
        <v>227</v>
      </c>
      <c r="G38" s="123"/>
      <c r="H38" s="123"/>
      <c r="I38" s="124"/>
      <c r="J38" s="125"/>
    </row>
    <row r="39" spans="1:10" s="173" customFormat="1" ht="16.2">
      <c r="A39" s="160"/>
      <c r="B39" s="174" t="s">
        <v>50</v>
      </c>
      <c r="C39" s="128"/>
      <c r="D39" s="128"/>
      <c r="E39" s="129" t="s">
        <v>51</v>
      </c>
      <c r="F39" s="147"/>
      <c r="G39" s="131">
        <f t="shared" ref="G39:I41" si="5">G40</f>
        <v>120300</v>
      </c>
      <c r="H39" s="131">
        <f t="shared" si="5"/>
        <v>0</v>
      </c>
      <c r="I39" s="131">
        <f t="shared" si="5"/>
        <v>0</v>
      </c>
      <c r="J39" s="175">
        <f>G39+H39</f>
        <v>120300</v>
      </c>
    </row>
    <row r="40" spans="1:10" s="173" customFormat="1" ht="16.2">
      <c r="A40" s="176"/>
      <c r="B40" s="177" t="s">
        <v>52</v>
      </c>
      <c r="C40" s="133"/>
      <c r="D40" s="134"/>
      <c r="E40" s="135" t="s">
        <v>51</v>
      </c>
      <c r="F40" s="147"/>
      <c r="G40" s="136">
        <f t="shared" si="5"/>
        <v>120300</v>
      </c>
      <c r="H40" s="136">
        <f t="shared" si="5"/>
        <v>0</v>
      </c>
      <c r="I40" s="136">
        <f t="shared" si="5"/>
        <v>0</v>
      </c>
      <c r="J40" s="178">
        <f>G40+H40</f>
        <v>120300</v>
      </c>
    </row>
    <row r="41" spans="1:10" s="180" customFormat="1" ht="15.6">
      <c r="A41" s="179"/>
      <c r="B41" s="137" t="s">
        <v>210</v>
      </c>
      <c r="C41" s="138"/>
      <c r="D41" s="139"/>
      <c r="E41" s="140" t="s">
        <v>211</v>
      </c>
      <c r="F41" s="141"/>
      <c r="G41" s="142">
        <f t="shared" si="5"/>
        <v>120300</v>
      </c>
      <c r="H41" s="142">
        <f t="shared" si="5"/>
        <v>0</v>
      </c>
      <c r="I41" s="142">
        <f t="shared" si="5"/>
        <v>0</v>
      </c>
      <c r="J41" s="143">
        <f>G41+H41</f>
        <v>120300</v>
      </c>
    </row>
    <row r="42" spans="1:10" s="182" customFormat="1" ht="16.2" thickBot="1">
      <c r="A42" s="163"/>
      <c r="B42" s="144" t="s">
        <v>219</v>
      </c>
      <c r="C42" s="144" t="s">
        <v>220</v>
      </c>
      <c r="D42" s="145" t="s">
        <v>98</v>
      </c>
      <c r="E42" s="146" t="s">
        <v>221</v>
      </c>
      <c r="F42" s="147"/>
      <c r="G42" s="148">
        <v>120300</v>
      </c>
      <c r="H42" s="148"/>
      <c r="I42" s="181"/>
      <c r="J42" s="150">
        <f>G42+H42</f>
        <v>120300</v>
      </c>
    </row>
    <row r="43" spans="1:10" s="173" customFormat="1" ht="16.8" thickBot="1">
      <c r="A43" s="183"/>
      <c r="B43" s="185"/>
      <c r="C43" s="185"/>
      <c r="D43" s="184"/>
      <c r="E43" s="155" t="s">
        <v>206</v>
      </c>
      <c r="F43" s="169"/>
      <c r="G43" s="157">
        <f>G39</f>
        <v>120300</v>
      </c>
      <c r="H43" s="157">
        <f>H39</f>
        <v>0</v>
      </c>
      <c r="I43" s="157">
        <f>I39</f>
        <v>0</v>
      </c>
      <c r="J43" s="157">
        <f>J39</f>
        <v>120300</v>
      </c>
    </row>
    <row r="44" spans="1:10" s="126" customFormat="1" ht="78">
      <c r="A44" s="286" t="s">
        <v>228</v>
      </c>
      <c r="B44" s="119"/>
      <c r="C44" s="187"/>
      <c r="D44" s="188"/>
      <c r="E44" s="189" t="s">
        <v>229</v>
      </c>
      <c r="F44" s="122" t="s">
        <v>230</v>
      </c>
      <c r="G44" s="136"/>
      <c r="H44" s="136"/>
      <c r="I44" s="190"/>
      <c r="J44" s="178"/>
    </row>
    <row r="45" spans="1:10" s="173" customFormat="1" ht="16.2">
      <c r="A45" s="287"/>
      <c r="B45" s="191" t="s">
        <v>50</v>
      </c>
      <c r="C45" s="192"/>
      <c r="D45" s="128"/>
      <c r="E45" s="129" t="s">
        <v>51</v>
      </c>
      <c r="F45" s="147"/>
      <c r="G45" s="131">
        <f t="shared" ref="G45:I47" si="6">G46</f>
        <v>0</v>
      </c>
      <c r="H45" s="131">
        <f t="shared" si="6"/>
        <v>60000</v>
      </c>
      <c r="I45" s="131">
        <f t="shared" si="6"/>
        <v>0</v>
      </c>
      <c r="J45" s="175">
        <f>G45+H45</f>
        <v>60000</v>
      </c>
    </row>
    <row r="46" spans="1:10" s="173" customFormat="1" ht="16.2">
      <c r="A46" s="287"/>
      <c r="B46" s="193" t="s">
        <v>52</v>
      </c>
      <c r="C46" s="133"/>
      <c r="D46" s="134"/>
      <c r="E46" s="194" t="s">
        <v>51</v>
      </c>
      <c r="F46" s="147"/>
      <c r="G46" s="136">
        <f t="shared" si="6"/>
        <v>0</v>
      </c>
      <c r="H46" s="136">
        <f t="shared" si="6"/>
        <v>60000</v>
      </c>
      <c r="I46" s="136">
        <f t="shared" si="6"/>
        <v>0</v>
      </c>
      <c r="J46" s="178">
        <f>G46+H46</f>
        <v>60000</v>
      </c>
    </row>
    <row r="47" spans="1:10" s="180" customFormat="1" ht="15.6">
      <c r="A47" s="287"/>
      <c r="B47" s="137" t="s">
        <v>231</v>
      </c>
      <c r="C47" s="138"/>
      <c r="D47" s="139"/>
      <c r="E47" s="140" t="s">
        <v>232</v>
      </c>
      <c r="F47" s="141"/>
      <c r="G47" s="142">
        <f t="shared" si="6"/>
        <v>0</v>
      </c>
      <c r="H47" s="142">
        <f t="shared" si="6"/>
        <v>60000</v>
      </c>
      <c r="I47" s="142">
        <f t="shared" si="6"/>
        <v>0</v>
      </c>
      <c r="J47" s="143">
        <f>G47+H47</f>
        <v>60000</v>
      </c>
    </row>
    <row r="48" spans="1:10" s="182" customFormat="1" ht="15.6">
      <c r="A48" s="287"/>
      <c r="B48" s="144" t="s">
        <v>233</v>
      </c>
      <c r="C48" s="144" t="s">
        <v>234</v>
      </c>
      <c r="D48" s="145" t="s">
        <v>235</v>
      </c>
      <c r="E48" s="146" t="s">
        <v>236</v>
      </c>
      <c r="F48" s="147"/>
      <c r="G48" s="148"/>
      <c r="H48" s="148">
        <v>60000</v>
      </c>
      <c r="I48" s="181"/>
      <c r="J48" s="150">
        <f>G48+H48</f>
        <v>60000</v>
      </c>
    </row>
    <row r="49" spans="1:10" s="182" customFormat="1" ht="31.8" thickBot="1">
      <c r="A49" s="160"/>
      <c r="B49" s="195" t="s">
        <v>237</v>
      </c>
      <c r="C49" s="195">
        <v>9740</v>
      </c>
      <c r="D49" s="196" t="s">
        <v>167</v>
      </c>
      <c r="E49" s="197" t="s">
        <v>238</v>
      </c>
      <c r="F49" s="198"/>
      <c r="G49" s="199"/>
      <c r="H49" s="199">
        <v>100000</v>
      </c>
      <c r="I49" s="149"/>
      <c r="J49" s="200"/>
    </row>
    <row r="50" spans="1:10" s="126" customFormat="1" ht="16.8" thickBot="1">
      <c r="A50" s="152"/>
      <c r="B50" s="153"/>
      <c r="C50" s="153"/>
      <c r="D50" s="154"/>
      <c r="E50" s="155" t="s">
        <v>206</v>
      </c>
      <c r="F50" s="156"/>
      <c r="G50" s="157">
        <f>G45</f>
        <v>0</v>
      </c>
      <c r="H50" s="157">
        <f>H45</f>
        <v>60000</v>
      </c>
      <c r="I50" s="201"/>
      <c r="J50" s="202">
        <f>H50+G50</f>
        <v>60000</v>
      </c>
    </row>
    <row r="51" spans="1:10" s="126" customFormat="1" ht="93.6">
      <c r="A51" s="286" t="s">
        <v>239</v>
      </c>
      <c r="B51" s="203"/>
      <c r="C51" s="203"/>
      <c r="D51" s="120"/>
      <c r="E51" s="121" t="s">
        <v>240</v>
      </c>
      <c r="F51" s="122" t="s">
        <v>227</v>
      </c>
      <c r="G51" s="123"/>
      <c r="H51" s="123"/>
      <c r="I51" s="124"/>
      <c r="J51" s="125"/>
    </row>
    <row r="52" spans="1:10" s="173" customFormat="1" ht="16.2">
      <c r="A52" s="287"/>
      <c r="B52" s="191" t="s">
        <v>50</v>
      </c>
      <c r="C52" s="192"/>
      <c r="D52" s="128"/>
      <c r="E52" s="129" t="s">
        <v>51</v>
      </c>
      <c r="F52" s="147"/>
      <c r="G52" s="131">
        <f t="shared" ref="G52:I54" si="7">G53</f>
        <v>23000</v>
      </c>
      <c r="H52" s="131">
        <f t="shared" si="7"/>
        <v>0</v>
      </c>
      <c r="I52" s="131">
        <f t="shared" si="7"/>
        <v>0</v>
      </c>
      <c r="J52" s="175">
        <f>G52+H52</f>
        <v>23000</v>
      </c>
    </row>
    <row r="53" spans="1:10" s="173" customFormat="1" ht="16.2">
      <c r="A53" s="287"/>
      <c r="B53" s="193" t="s">
        <v>52</v>
      </c>
      <c r="C53" s="133"/>
      <c r="D53" s="134"/>
      <c r="E53" s="194" t="s">
        <v>51</v>
      </c>
      <c r="F53" s="147"/>
      <c r="G53" s="136">
        <f t="shared" si="7"/>
        <v>23000</v>
      </c>
      <c r="H53" s="136">
        <f t="shared" si="7"/>
        <v>0</v>
      </c>
      <c r="I53" s="136">
        <f t="shared" si="7"/>
        <v>0</v>
      </c>
      <c r="J53" s="178">
        <f>G53+H53</f>
        <v>23000</v>
      </c>
    </row>
    <row r="54" spans="1:10" s="180" customFormat="1" ht="15.6">
      <c r="A54" s="287"/>
      <c r="B54" s="137" t="s">
        <v>241</v>
      </c>
      <c r="C54" s="138"/>
      <c r="D54" s="139"/>
      <c r="E54" s="140" t="s">
        <v>242</v>
      </c>
      <c r="F54" s="141"/>
      <c r="G54" s="142">
        <f t="shared" si="7"/>
        <v>23000</v>
      </c>
      <c r="H54" s="142">
        <f t="shared" si="7"/>
        <v>0</v>
      </c>
      <c r="I54" s="142">
        <f t="shared" si="7"/>
        <v>0</v>
      </c>
      <c r="J54" s="143">
        <f>G54+H54</f>
        <v>23000</v>
      </c>
    </row>
    <row r="55" spans="1:10" s="182" customFormat="1" ht="16.2" thickBot="1">
      <c r="A55" s="287"/>
      <c r="B55" s="144" t="s">
        <v>243</v>
      </c>
      <c r="C55" s="144" t="s">
        <v>244</v>
      </c>
      <c r="D55" s="145" t="s">
        <v>167</v>
      </c>
      <c r="E55" s="146" t="s">
        <v>15</v>
      </c>
      <c r="F55" s="147"/>
      <c r="G55" s="148">
        <v>23000</v>
      </c>
      <c r="H55" s="148"/>
      <c r="I55" s="181"/>
      <c r="J55" s="150">
        <f>G55+H55</f>
        <v>23000</v>
      </c>
    </row>
    <row r="56" spans="1:10" s="126" customFormat="1" ht="16.8" thickBot="1">
      <c r="A56" s="152"/>
      <c r="B56" s="153"/>
      <c r="C56" s="153"/>
      <c r="D56" s="154"/>
      <c r="E56" s="155" t="s">
        <v>206</v>
      </c>
      <c r="F56" s="156"/>
      <c r="G56" s="157">
        <f>G52</f>
        <v>23000</v>
      </c>
      <c r="H56" s="157"/>
      <c r="I56" s="201"/>
      <c r="J56" s="202">
        <f>H56+G56</f>
        <v>23000</v>
      </c>
    </row>
    <row r="57" spans="1:10" s="126" customFormat="1" ht="93.6">
      <c r="A57" s="286" t="s">
        <v>245</v>
      </c>
      <c r="B57" s="204"/>
      <c r="C57" s="204"/>
      <c r="D57" s="205"/>
      <c r="E57" s="121" t="s">
        <v>246</v>
      </c>
      <c r="F57" s="122" t="s">
        <v>227</v>
      </c>
      <c r="G57" s="123"/>
      <c r="H57" s="123"/>
      <c r="I57" s="124"/>
      <c r="J57" s="125"/>
    </row>
    <row r="58" spans="1:10" s="173" customFormat="1" ht="16.2">
      <c r="A58" s="287"/>
      <c r="B58" s="191" t="s">
        <v>50</v>
      </c>
      <c r="C58" s="192"/>
      <c r="D58" s="128"/>
      <c r="E58" s="129" t="s">
        <v>51</v>
      </c>
      <c r="F58" s="147"/>
      <c r="G58" s="131">
        <f t="shared" ref="G58:I60" si="8">G59</f>
        <v>31650</v>
      </c>
      <c r="H58" s="131">
        <f t="shared" si="8"/>
        <v>0</v>
      </c>
      <c r="I58" s="131">
        <f t="shared" si="8"/>
        <v>0</v>
      </c>
      <c r="J58" s="175">
        <f>G58+H58</f>
        <v>31650</v>
      </c>
    </row>
    <row r="59" spans="1:10" s="173" customFormat="1" ht="16.2">
      <c r="A59" s="287"/>
      <c r="B59" s="193" t="s">
        <v>52</v>
      </c>
      <c r="C59" s="133"/>
      <c r="D59" s="134"/>
      <c r="E59" s="194" t="s">
        <v>51</v>
      </c>
      <c r="F59" s="147"/>
      <c r="G59" s="136">
        <f t="shared" si="8"/>
        <v>31650</v>
      </c>
      <c r="H59" s="136">
        <f t="shared" si="8"/>
        <v>0</v>
      </c>
      <c r="I59" s="136">
        <f t="shared" si="8"/>
        <v>0</v>
      </c>
      <c r="J59" s="178">
        <f>G59+H59</f>
        <v>31650</v>
      </c>
    </row>
    <row r="60" spans="1:10" s="180" customFormat="1" ht="15.6">
      <c r="A60" s="287"/>
      <c r="B60" s="137" t="s">
        <v>241</v>
      </c>
      <c r="C60" s="138"/>
      <c r="D60" s="139"/>
      <c r="E60" s="140" t="s">
        <v>242</v>
      </c>
      <c r="F60" s="141"/>
      <c r="G60" s="142">
        <f t="shared" si="8"/>
        <v>31650</v>
      </c>
      <c r="H60" s="142">
        <f t="shared" si="8"/>
        <v>0</v>
      </c>
      <c r="I60" s="142">
        <f t="shared" si="8"/>
        <v>0</v>
      </c>
      <c r="J60" s="143">
        <f>G60+H60</f>
        <v>31650</v>
      </c>
    </row>
    <row r="61" spans="1:10" s="182" customFormat="1" ht="16.2" thickBot="1">
      <c r="A61" s="288"/>
      <c r="B61" s="144" t="s">
        <v>243</v>
      </c>
      <c r="C61" s="144" t="s">
        <v>244</v>
      </c>
      <c r="D61" s="145" t="s">
        <v>167</v>
      </c>
      <c r="E61" s="146" t="s">
        <v>15</v>
      </c>
      <c r="F61" s="147"/>
      <c r="G61" s="148">
        <v>31650</v>
      </c>
      <c r="H61" s="148"/>
      <c r="I61" s="181"/>
      <c r="J61" s="150">
        <f>G61+H61</f>
        <v>31650</v>
      </c>
    </row>
    <row r="62" spans="1:10" s="126" customFormat="1" ht="16.8" thickBot="1">
      <c r="A62" s="152"/>
      <c r="B62" s="153"/>
      <c r="C62" s="153"/>
      <c r="D62" s="154"/>
      <c r="E62" s="155" t="s">
        <v>206</v>
      </c>
      <c r="F62" s="156"/>
      <c r="G62" s="157">
        <f>G58</f>
        <v>31650</v>
      </c>
      <c r="H62" s="157">
        <f>H58</f>
        <v>0</v>
      </c>
      <c r="I62" s="157">
        <f>I58</f>
        <v>0</v>
      </c>
      <c r="J62" s="157">
        <f>J58</f>
        <v>31650</v>
      </c>
    </row>
    <row r="63" spans="1:10" s="126" customFormat="1" ht="93.6">
      <c r="A63" s="286" t="s">
        <v>247</v>
      </c>
      <c r="B63" s="204"/>
      <c r="C63" s="204"/>
      <c r="D63" s="205"/>
      <c r="E63" s="121" t="s">
        <v>248</v>
      </c>
      <c r="F63" s="122" t="s">
        <v>249</v>
      </c>
      <c r="G63" s="123"/>
      <c r="H63" s="123"/>
      <c r="I63" s="124"/>
      <c r="J63" s="125"/>
    </row>
    <row r="64" spans="1:10" s="173" customFormat="1" ht="16.2">
      <c r="A64" s="287"/>
      <c r="B64" s="191" t="s">
        <v>50</v>
      </c>
      <c r="C64" s="192"/>
      <c r="D64" s="128"/>
      <c r="E64" s="129" t="s">
        <v>51</v>
      </c>
      <c r="F64" s="147"/>
      <c r="G64" s="131">
        <f t="shared" ref="G64:I66" si="9">G65</f>
        <v>50000</v>
      </c>
      <c r="H64" s="131">
        <f t="shared" si="9"/>
        <v>193356</v>
      </c>
      <c r="I64" s="131">
        <f t="shared" si="9"/>
        <v>0</v>
      </c>
      <c r="J64" s="175">
        <f>G64+H64</f>
        <v>243356</v>
      </c>
    </row>
    <row r="65" spans="1:10" s="173" customFormat="1" ht="16.2">
      <c r="A65" s="287"/>
      <c r="B65" s="193" t="s">
        <v>52</v>
      </c>
      <c r="C65" s="133"/>
      <c r="D65" s="134"/>
      <c r="E65" s="194" t="s">
        <v>51</v>
      </c>
      <c r="F65" s="147"/>
      <c r="G65" s="136">
        <f t="shared" si="9"/>
        <v>50000</v>
      </c>
      <c r="H65" s="136">
        <f t="shared" si="9"/>
        <v>193356</v>
      </c>
      <c r="I65" s="136">
        <f t="shared" si="9"/>
        <v>0</v>
      </c>
      <c r="J65" s="178">
        <f>G65+H65</f>
        <v>243356</v>
      </c>
    </row>
    <row r="66" spans="1:10" s="180" customFormat="1" ht="15.6">
      <c r="A66" s="287"/>
      <c r="B66" s="137" t="s">
        <v>172</v>
      </c>
      <c r="C66" s="137"/>
      <c r="D66" s="206"/>
      <c r="E66" s="140" t="s">
        <v>173</v>
      </c>
      <c r="F66" s="141"/>
      <c r="G66" s="142">
        <f t="shared" si="9"/>
        <v>50000</v>
      </c>
      <c r="H66" s="142">
        <f t="shared" si="9"/>
        <v>193356</v>
      </c>
      <c r="I66" s="142">
        <f t="shared" si="9"/>
        <v>0</v>
      </c>
      <c r="J66" s="143">
        <f>G66+H66</f>
        <v>243356</v>
      </c>
    </row>
    <row r="67" spans="1:10" s="182" customFormat="1" ht="16.2" thickBot="1">
      <c r="A67" s="288"/>
      <c r="B67" s="144" t="s">
        <v>77</v>
      </c>
      <c r="C67" s="144" t="s">
        <v>78</v>
      </c>
      <c r="D67" s="145" t="s">
        <v>79</v>
      </c>
      <c r="E67" s="207" t="s">
        <v>80</v>
      </c>
      <c r="F67" s="147"/>
      <c r="G67" s="148">
        <f>110000-60000</f>
        <v>50000</v>
      </c>
      <c r="H67" s="148">
        <v>193356</v>
      </c>
      <c r="I67" s="181"/>
      <c r="J67" s="150">
        <f>G67+H67</f>
        <v>243356</v>
      </c>
    </row>
    <row r="68" spans="1:10" s="126" customFormat="1" ht="16.8" thickBot="1">
      <c r="A68" s="152"/>
      <c r="B68" s="153"/>
      <c r="C68" s="153"/>
      <c r="D68" s="154"/>
      <c r="E68" s="155" t="s">
        <v>206</v>
      </c>
      <c r="F68" s="156"/>
      <c r="G68" s="157">
        <f>G64</f>
        <v>50000</v>
      </c>
      <c r="H68" s="157">
        <f>H64</f>
        <v>193356</v>
      </c>
      <c r="I68" s="157">
        <f>I64</f>
        <v>0</v>
      </c>
      <c r="J68" s="157">
        <f>J64</f>
        <v>243356</v>
      </c>
    </row>
    <row r="69" spans="1:10" s="126" customFormat="1" ht="93.6">
      <c r="A69" s="286" t="s">
        <v>250</v>
      </c>
      <c r="B69" s="204"/>
      <c r="C69" s="204"/>
      <c r="D69" s="208"/>
      <c r="E69" s="121" t="s">
        <v>251</v>
      </c>
      <c r="F69" s="122" t="s">
        <v>252</v>
      </c>
      <c r="G69" s="123"/>
      <c r="H69" s="123"/>
      <c r="I69" s="124"/>
      <c r="J69" s="125"/>
    </row>
    <row r="70" spans="1:10" s="126" customFormat="1" ht="16.2">
      <c r="A70" s="289"/>
      <c r="B70" s="127" t="s">
        <v>50</v>
      </c>
      <c r="C70" s="128"/>
      <c r="D70" s="128"/>
      <c r="E70" s="129" t="s">
        <v>51</v>
      </c>
      <c r="F70" s="147"/>
      <c r="G70" s="131">
        <f>G71</f>
        <v>3615732.42</v>
      </c>
      <c r="H70" s="131">
        <f>H71</f>
        <v>2155370</v>
      </c>
      <c r="I70" s="131">
        <f>I71</f>
        <v>2155370</v>
      </c>
      <c r="J70" s="175">
        <f t="shared" ref="J70:J82" si="10">G70+H70</f>
        <v>5771102.4199999999</v>
      </c>
    </row>
    <row r="71" spans="1:10" s="126" customFormat="1" ht="16.2">
      <c r="A71" s="289"/>
      <c r="B71" s="132" t="s">
        <v>52</v>
      </c>
      <c r="C71" s="133"/>
      <c r="D71" s="134"/>
      <c r="E71" s="135" t="s">
        <v>51</v>
      </c>
      <c r="F71" s="147"/>
      <c r="G71" s="136">
        <f>G72+G74+G81</f>
        <v>3615732.42</v>
      </c>
      <c r="H71" s="136">
        <f>H72+H74+H81</f>
        <v>2155370</v>
      </c>
      <c r="I71" s="136">
        <f>I72+I74+I81</f>
        <v>2155370</v>
      </c>
      <c r="J71" s="178">
        <f t="shared" si="10"/>
        <v>5771102.4199999999</v>
      </c>
    </row>
    <row r="72" spans="1:10" s="180" customFormat="1" ht="15.6">
      <c r="A72" s="289"/>
      <c r="B72" s="137" t="s">
        <v>253</v>
      </c>
      <c r="C72" s="138"/>
      <c r="D72" s="139"/>
      <c r="E72" s="140" t="s">
        <v>254</v>
      </c>
      <c r="F72" s="141"/>
      <c r="G72" s="142">
        <f>G73</f>
        <v>2250032.42</v>
      </c>
      <c r="H72" s="142">
        <f t="shared" ref="H72:I72" si="11">H73</f>
        <v>0</v>
      </c>
      <c r="I72" s="142">
        <f t="shared" si="11"/>
        <v>0</v>
      </c>
      <c r="J72" s="143">
        <f t="shared" si="10"/>
        <v>2250032.42</v>
      </c>
    </row>
    <row r="73" spans="1:10" s="182" customFormat="1" ht="15.6">
      <c r="A73" s="289"/>
      <c r="B73" s="144" t="s">
        <v>73</v>
      </c>
      <c r="C73" s="144" t="s">
        <v>74</v>
      </c>
      <c r="D73" s="145" t="s">
        <v>75</v>
      </c>
      <c r="E73" s="146" t="s">
        <v>76</v>
      </c>
      <c r="F73" s="147"/>
      <c r="G73" s="148">
        <v>2250032.42</v>
      </c>
      <c r="H73" s="148"/>
      <c r="I73" s="181"/>
      <c r="J73" s="150">
        <f t="shared" si="10"/>
        <v>2250032.42</v>
      </c>
    </row>
    <row r="74" spans="1:10" s="182" customFormat="1" ht="15.6">
      <c r="A74" s="289"/>
      <c r="B74" s="137" t="s">
        <v>172</v>
      </c>
      <c r="C74" s="137"/>
      <c r="D74" s="206"/>
      <c r="E74" s="140" t="s">
        <v>173</v>
      </c>
      <c r="F74" s="147"/>
      <c r="G74" s="142">
        <f>G75+G76+G77+G78+G79+G80</f>
        <v>959100</v>
      </c>
      <c r="H74" s="142">
        <f t="shared" ref="H74:I74" si="12">H75+H76+H77+H78+H79+H80</f>
        <v>2155370</v>
      </c>
      <c r="I74" s="142">
        <f t="shared" si="12"/>
        <v>2155370</v>
      </c>
      <c r="J74" s="143">
        <f t="shared" si="10"/>
        <v>3114470</v>
      </c>
    </row>
    <row r="75" spans="1:10" s="182" customFormat="1" ht="15.6">
      <c r="A75" s="289"/>
      <c r="B75" s="144" t="s">
        <v>174</v>
      </c>
      <c r="C75" s="144" t="s">
        <v>175</v>
      </c>
      <c r="D75" s="145" t="s">
        <v>176</v>
      </c>
      <c r="E75" s="207" t="s">
        <v>177</v>
      </c>
      <c r="F75" s="147"/>
      <c r="G75" s="148"/>
      <c r="H75" s="148">
        <f>180000+130000+3600</f>
        <v>313600</v>
      </c>
      <c r="I75" s="181">
        <f>H75</f>
        <v>313600</v>
      </c>
      <c r="J75" s="150">
        <f t="shared" si="10"/>
        <v>313600</v>
      </c>
    </row>
    <row r="76" spans="1:10" s="182" customFormat="1" ht="15.6">
      <c r="A76" s="289"/>
      <c r="B76" s="144" t="s">
        <v>178</v>
      </c>
      <c r="C76" s="144" t="s">
        <v>179</v>
      </c>
      <c r="D76" s="145" t="s">
        <v>176</v>
      </c>
      <c r="E76" s="146" t="s">
        <v>180</v>
      </c>
      <c r="F76" s="147"/>
      <c r="G76" s="148"/>
      <c r="H76" s="148">
        <f>551000-55000</f>
        <v>496000</v>
      </c>
      <c r="I76" s="181">
        <f>H76</f>
        <v>496000</v>
      </c>
      <c r="J76" s="150">
        <f t="shared" si="10"/>
        <v>496000</v>
      </c>
    </row>
    <row r="77" spans="1:10" s="182" customFormat="1" ht="31.2">
      <c r="A77" s="289"/>
      <c r="B77" s="144" t="s">
        <v>255</v>
      </c>
      <c r="C77" s="144" t="s">
        <v>256</v>
      </c>
      <c r="D77" s="145" t="s">
        <v>83</v>
      </c>
      <c r="E77" s="207" t="s">
        <v>257</v>
      </c>
      <c r="F77" s="147"/>
      <c r="G77" s="148"/>
      <c r="H77" s="148">
        <v>100000</v>
      </c>
      <c r="I77" s="181">
        <v>100000</v>
      </c>
      <c r="J77" s="150">
        <f t="shared" si="10"/>
        <v>100000</v>
      </c>
    </row>
    <row r="78" spans="1:10" s="182" customFormat="1" ht="31.2">
      <c r="A78" s="289"/>
      <c r="B78" s="144" t="s">
        <v>81</v>
      </c>
      <c r="C78" s="144" t="s">
        <v>82</v>
      </c>
      <c r="D78" s="145" t="s">
        <v>83</v>
      </c>
      <c r="E78" s="146" t="s">
        <v>84</v>
      </c>
      <c r="F78" s="147"/>
      <c r="G78" s="148"/>
      <c r="H78" s="148">
        <v>88000</v>
      </c>
      <c r="I78" s="181">
        <v>88000</v>
      </c>
      <c r="J78" s="150">
        <f t="shared" si="10"/>
        <v>88000</v>
      </c>
    </row>
    <row r="79" spans="1:10" s="182" customFormat="1" ht="31.2">
      <c r="A79" s="289"/>
      <c r="B79" s="144" t="s">
        <v>181</v>
      </c>
      <c r="C79" s="144" t="s">
        <v>182</v>
      </c>
      <c r="D79" s="145" t="s">
        <v>183</v>
      </c>
      <c r="E79" s="146" t="s">
        <v>258</v>
      </c>
      <c r="F79" s="147"/>
      <c r="G79" s="148">
        <v>948100</v>
      </c>
      <c r="H79" s="148">
        <v>1157770</v>
      </c>
      <c r="I79" s="181">
        <f>H79</f>
        <v>1157770</v>
      </c>
      <c r="J79" s="150">
        <f t="shared" si="10"/>
        <v>2105870</v>
      </c>
    </row>
    <row r="80" spans="1:10" s="182" customFormat="1" ht="15.6">
      <c r="A80" s="289"/>
      <c r="B80" s="144" t="s">
        <v>259</v>
      </c>
      <c r="C80" s="144" t="s">
        <v>260</v>
      </c>
      <c r="D80" s="145" t="s">
        <v>261</v>
      </c>
      <c r="E80" s="207" t="s">
        <v>262</v>
      </c>
      <c r="F80" s="147"/>
      <c r="G80" s="148">
        <f>24000-8000-5000</f>
        <v>11000</v>
      </c>
      <c r="H80" s="148"/>
      <c r="I80" s="181"/>
      <c r="J80" s="150">
        <f t="shared" si="10"/>
        <v>11000</v>
      </c>
    </row>
    <row r="81" spans="1:10" s="180" customFormat="1" ht="15.6">
      <c r="A81" s="289"/>
      <c r="B81" s="137" t="s">
        <v>241</v>
      </c>
      <c r="C81" s="138"/>
      <c r="D81" s="139"/>
      <c r="E81" s="140" t="s">
        <v>242</v>
      </c>
      <c r="F81" s="141"/>
      <c r="G81" s="142">
        <f>G82</f>
        <v>406600</v>
      </c>
      <c r="H81" s="142">
        <f t="shared" ref="H81:I81" si="13">H82</f>
        <v>0</v>
      </c>
      <c r="I81" s="142">
        <f t="shared" si="13"/>
        <v>0</v>
      </c>
      <c r="J81" s="143">
        <f t="shared" si="10"/>
        <v>406600</v>
      </c>
    </row>
    <row r="82" spans="1:10" s="182" customFormat="1" ht="16.2" thickBot="1">
      <c r="A82" s="287"/>
      <c r="B82" s="144" t="s">
        <v>243</v>
      </c>
      <c r="C82" s="144" t="s">
        <v>244</v>
      </c>
      <c r="D82" s="145" t="s">
        <v>167</v>
      </c>
      <c r="E82" s="146" t="s">
        <v>263</v>
      </c>
      <c r="F82" s="147"/>
      <c r="G82" s="148">
        <f>237400+169200</f>
        <v>406600</v>
      </c>
      <c r="H82" s="148"/>
      <c r="I82" s="181"/>
      <c r="J82" s="143">
        <f t="shared" si="10"/>
        <v>406600</v>
      </c>
    </row>
    <row r="83" spans="1:10" s="126" customFormat="1" ht="16.8" thickBot="1">
      <c r="A83" s="152"/>
      <c r="B83" s="153"/>
      <c r="C83" s="153"/>
      <c r="D83" s="154"/>
      <c r="E83" s="155" t="s">
        <v>206</v>
      </c>
      <c r="F83" s="156"/>
      <c r="G83" s="157">
        <f>G70</f>
        <v>3615732.42</v>
      </c>
      <c r="H83" s="157">
        <f>H70</f>
        <v>2155370</v>
      </c>
      <c r="I83" s="157">
        <f>I70</f>
        <v>2155370</v>
      </c>
      <c r="J83" s="157">
        <f>J70</f>
        <v>5771102.4199999999</v>
      </c>
    </row>
    <row r="84" spans="1:10" s="173" customFormat="1" ht="78">
      <c r="A84" s="186" t="s">
        <v>264</v>
      </c>
      <c r="B84" s="204"/>
      <c r="C84" s="204"/>
      <c r="D84" s="171"/>
      <c r="E84" s="209" t="s">
        <v>265</v>
      </c>
      <c r="F84" s="122" t="s">
        <v>266</v>
      </c>
      <c r="G84" s="123"/>
      <c r="H84" s="123"/>
      <c r="I84" s="124"/>
      <c r="J84" s="125"/>
    </row>
    <row r="85" spans="1:10" s="173" customFormat="1" ht="16.2">
      <c r="A85" s="160"/>
      <c r="B85" s="210" t="s">
        <v>85</v>
      </c>
      <c r="C85" s="211"/>
      <c r="D85" s="212"/>
      <c r="E85" s="213" t="s">
        <v>184</v>
      </c>
      <c r="F85" s="147"/>
      <c r="G85" s="131">
        <f>G86</f>
        <v>45100</v>
      </c>
      <c r="H85" s="131">
        <f t="shared" ref="H85:J85" si="14">H86</f>
        <v>2061047.79</v>
      </c>
      <c r="I85" s="131">
        <f t="shared" si="14"/>
        <v>2061047.79</v>
      </c>
      <c r="J85" s="131">
        <f t="shared" si="14"/>
        <v>2106147.79</v>
      </c>
    </row>
    <row r="86" spans="1:10" s="173" customFormat="1" ht="16.2">
      <c r="A86" s="214"/>
      <c r="B86" s="215" t="s">
        <v>86</v>
      </c>
      <c r="C86" s="216"/>
      <c r="D86" s="217"/>
      <c r="E86" s="218" t="s">
        <v>267</v>
      </c>
      <c r="F86" s="147"/>
      <c r="G86" s="136">
        <f>G87+G89+G92</f>
        <v>45100</v>
      </c>
      <c r="H86" s="136">
        <f t="shared" ref="H86:J86" si="15">H87+H89+H92</f>
        <v>2061047.79</v>
      </c>
      <c r="I86" s="136">
        <f t="shared" si="15"/>
        <v>2061047.79</v>
      </c>
      <c r="J86" s="136">
        <f t="shared" si="15"/>
        <v>2106147.79</v>
      </c>
    </row>
    <row r="87" spans="1:10" s="173" customFormat="1" ht="16.2">
      <c r="A87" s="214"/>
      <c r="B87" s="137" t="s">
        <v>268</v>
      </c>
      <c r="C87" s="138"/>
      <c r="D87" s="139"/>
      <c r="E87" s="140" t="s">
        <v>205</v>
      </c>
      <c r="F87" s="147"/>
      <c r="G87" s="142">
        <f>G88</f>
        <v>0</v>
      </c>
      <c r="H87" s="142">
        <f t="shared" ref="H87:J87" si="16">H88</f>
        <v>38000</v>
      </c>
      <c r="I87" s="142">
        <f t="shared" si="16"/>
        <v>38000</v>
      </c>
      <c r="J87" s="142">
        <f t="shared" si="16"/>
        <v>38000</v>
      </c>
    </row>
    <row r="88" spans="1:10" s="173" customFormat="1" ht="31.2">
      <c r="A88" s="214"/>
      <c r="B88" s="144" t="s">
        <v>269</v>
      </c>
      <c r="C88" s="144" t="s">
        <v>88</v>
      </c>
      <c r="D88" s="145" t="s">
        <v>55</v>
      </c>
      <c r="E88" s="207" t="s">
        <v>270</v>
      </c>
      <c r="F88" s="147"/>
      <c r="G88" s="148"/>
      <c r="H88" s="148">
        <v>38000</v>
      </c>
      <c r="I88" s="148">
        <v>38000</v>
      </c>
      <c r="J88" s="148">
        <f>G88+H88</f>
        <v>38000</v>
      </c>
    </row>
    <row r="89" spans="1:10" s="180" customFormat="1" ht="15.6">
      <c r="A89" s="219"/>
      <c r="B89" s="220" t="s">
        <v>271</v>
      </c>
      <c r="C89" s="221"/>
      <c r="D89" s="222"/>
      <c r="E89" s="223" t="s">
        <v>272</v>
      </c>
      <c r="F89" s="141"/>
      <c r="G89" s="142">
        <f>SUM(G90:G91)</f>
        <v>45100</v>
      </c>
      <c r="H89" s="142">
        <f t="shared" ref="H89:J89" si="17">SUM(H90:H91)</f>
        <v>300382</v>
      </c>
      <c r="I89" s="142">
        <f t="shared" si="17"/>
        <v>300382</v>
      </c>
      <c r="J89" s="142">
        <f t="shared" si="17"/>
        <v>345482</v>
      </c>
    </row>
    <row r="90" spans="1:10" s="180" customFormat="1" ht="15.6">
      <c r="A90" s="219"/>
      <c r="B90" s="220" t="s">
        <v>90</v>
      </c>
      <c r="C90" s="220" t="s">
        <v>91</v>
      </c>
      <c r="D90" s="224" t="s">
        <v>92</v>
      </c>
      <c r="E90" s="225" t="s">
        <v>93</v>
      </c>
      <c r="F90" s="141"/>
      <c r="G90" s="148"/>
      <c r="H90" s="148">
        <v>6100</v>
      </c>
      <c r="I90" s="181">
        <v>6100</v>
      </c>
      <c r="J90" s="150">
        <f>G90+H90</f>
        <v>6100</v>
      </c>
    </row>
    <row r="91" spans="1:10" s="180" customFormat="1" ht="46.8">
      <c r="A91" s="219"/>
      <c r="B91" s="221" t="s">
        <v>273</v>
      </c>
      <c r="C91" s="221">
        <v>1020</v>
      </c>
      <c r="D91" s="145" t="s">
        <v>95</v>
      </c>
      <c r="E91" s="146" t="s">
        <v>96</v>
      </c>
      <c r="F91" s="141"/>
      <c r="G91" s="148">
        <f>55000-9900</f>
        <v>45100</v>
      </c>
      <c r="H91" s="148">
        <v>294282</v>
      </c>
      <c r="I91" s="181">
        <v>294282</v>
      </c>
      <c r="J91" s="150">
        <f>G91+H91</f>
        <v>339382</v>
      </c>
    </row>
    <row r="92" spans="1:10" s="180" customFormat="1" ht="15.6">
      <c r="A92" s="219"/>
      <c r="B92" s="144" t="s">
        <v>185</v>
      </c>
      <c r="C92" s="211"/>
      <c r="D92" s="212"/>
      <c r="E92" s="223" t="s">
        <v>274</v>
      </c>
      <c r="F92" s="226"/>
      <c r="G92" s="162">
        <f>G93</f>
        <v>0</v>
      </c>
      <c r="H92" s="162">
        <f>H93</f>
        <v>1722665.79</v>
      </c>
      <c r="I92" s="162">
        <f t="shared" ref="I92" si="18">I93</f>
        <v>1722665.79</v>
      </c>
      <c r="J92" s="162">
        <f>G92+H92</f>
        <v>1722665.79</v>
      </c>
    </row>
    <row r="93" spans="1:10" s="180" customFormat="1" ht="16.2" thickBot="1">
      <c r="A93" s="219"/>
      <c r="B93" s="144" t="s">
        <v>186</v>
      </c>
      <c r="C93" s="227">
        <v>7321</v>
      </c>
      <c r="D93" s="145" t="s">
        <v>176</v>
      </c>
      <c r="E93" s="225" t="s">
        <v>275</v>
      </c>
      <c r="F93" s="228"/>
      <c r="G93" s="229"/>
      <c r="H93" s="229">
        <v>1722665.79</v>
      </c>
      <c r="I93" s="229">
        <f>H93</f>
        <v>1722665.79</v>
      </c>
      <c r="J93" s="164">
        <f>G93+H93</f>
        <v>1722665.79</v>
      </c>
    </row>
    <row r="94" spans="1:10" s="173" customFormat="1" ht="16.8" thickBot="1">
      <c r="A94" s="166"/>
      <c r="B94" s="153"/>
      <c r="C94" s="153"/>
      <c r="D94" s="230"/>
      <c r="E94" s="155" t="s">
        <v>206</v>
      </c>
      <c r="F94" s="231"/>
      <c r="G94" s="157">
        <f>G85</f>
        <v>45100</v>
      </c>
      <c r="H94" s="157">
        <f>H85</f>
        <v>2061047.79</v>
      </c>
      <c r="I94" s="157">
        <f>I85</f>
        <v>2061047.79</v>
      </c>
      <c r="J94" s="157">
        <f>J85</f>
        <v>2106147.79</v>
      </c>
    </row>
    <row r="95" spans="1:10" s="126" customFormat="1" ht="48.6">
      <c r="A95" s="286" t="s">
        <v>276</v>
      </c>
      <c r="B95" s="204"/>
      <c r="C95" s="204"/>
      <c r="D95" s="205"/>
      <c r="E95" s="209" t="s">
        <v>277</v>
      </c>
      <c r="F95" s="122" t="s">
        <v>278</v>
      </c>
      <c r="G95" s="123"/>
      <c r="H95" s="123"/>
      <c r="I95" s="124"/>
      <c r="J95" s="125"/>
    </row>
    <row r="96" spans="1:10" s="173" customFormat="1" ht="16.2">
      <c r="A96" s="287"/>
      <c r="B96" s="210" t="s">
        <v>85</v>
      </c>
      <c r="C96" s="211"/>
      <c r="D96" s="212"/>
      <c r="E96" s="213" t="s">
        <v>184</v>
      </c>
      <c r="F96" s="147"/>
      <c r="G96" s="131">
        <f t="shared" ref="G96:I98" si="19">G97</f>
        <v>9050</v>
      </c>
      <c r="H96" s="131">
        <f t="shared" si="19"/>
        <v>0</v>
      </c>
      <c r="I96" s="131">
        <f t="shared" si="19"/>
        <v>0</v>
      </c>
      <c r="J96" s="175">
        <f>G96+H96</f>
        <v>9050</v>
      </c>
    </row>
    <row r="97" spans="1:10" s="173" customFormat="1" ht="16.2">
      <c r="A97" s="287"/>
      <c r="B97" s="215" t="s">
        <v>86</v>
      </c>
      <c r="C97" s="216"/>
      <c r="D97" s="217"/>
      <c r="E97" s="218" t="s">
        <v>267</v>
      </c>
      <c r="F97" s="147"/>
      <c r="G97" s="136">
        <f t="shared" si="19"/>
        <v>9050</v>
      </c>
      <c r="H97" s="136">
        <f t="shared" si="19"/>
        <v>0</v>
      </c>
      <c r="I97" s="136">
        <f t="shared" si="19"/>
        <v>0</v>
      </c>
      <c r="J97" s="178">
        <f>G97+H97</f>
        <v>9050</v>
      </c>
    </row>
    <row r="98" spans="1:10" s="180" customFormat="1" ht="15.6">
      <c r="A98" s="287"/>
      <c r="B98" s="137" t="s">
        <v>268</v>
      </c>
      <c r="C98" s="138"/>
      <c r="D98" s="139"/>
      <c r="E98" s="140" t="s">
        <v>205</v>
      </c>
      <c r="F98" s="141"/>
      <c r="G98" s="142">
        <f t="shared" si="19"/>
        <v>9050</v>
      </c>
      <c r="H98" s="142">
        <f t="shared" si="19"/>
        <v>0</v>
      </c>
      <c r="I98" s="142">
        <f t="shared" si="19"/>
        <v>0</v>
      </c>
      <c r="J98" s="143">
        <f>G98+H98</f>
        <v>9050</v>
      </c>
    </row>
    <row r="99" spans="1:10" s="182" customFormat="1" ht="31.8" thickBot="1">
      <c r="A99" s="288"/>
      <c r="B99" s="144" t="s">
        <v>269</v>
      </c>
      <c r="C99" s="144" t="s">
        <v>88</v>
      </c>
      <c r="D99" s="145" t="s">
        <v>55</v>
      </c>
      <c r="E99" s="207" t="s">
        <v>270</v>
      </c>
      <c r="F99" s="147"/>
      <c r="G99" s="148">
        <v>9050</v>
      </c>
      <c r="H99" s="148"/>
      <c r="I99" s="181"/>
      <c r="J99" s="150">
        <f>G99+H99</f>
        <v>9050</v>
      </c>
    </row>
    <row r="100" spans="1:10" s="126" customFormat="1" ht="16.8" thickBot="1">
      <c r="A100" s="152"/>
      <c r="B100" s="153"/>
      <c r="C100" s="153"/>
      <c r="D100" s="154"/>
      <c r="E100" s="155" t="s">
        <v>206</v>
      </c>
      <c r="F100" s="156"/>
      <c r="G100" s="157">
        <f>G96</f>
        <v>9050</v>
      </c>
      <c r="H100" s="157">
        <f>H96</f>
        <v>0</v>
      </c>
      <c r="I100" s="157">
        <f>I96</f>
        <v>0</v>
      </c>
      <c r="J100" s="157">
        <f>J96</f>
        <v>9050</v>
      </c>
    </row>
    <row r="101" spans="1:10" s="173" customFormat="1" ht="93.6">
      <c r="A101" s="159" t="s">
        <v>279</v>
      </c>
      <c r="B101" s="232"/>
      <c r="C101" s="232"/>
      <c r="D101" s="233"/>
      <c r="E101" s="189" t="s">
        <v>280</v>
      </c>
      <c r="F101" s="147" t="s">
        <v>281</v>
      </c>
      <c r="G101" s="136"/>
      <c r="H101" s="136"/>
      <c r="I101" s="190"/>
      <c r="J101" s="178"/>
    </row>
    <row r="102" spans="1:10" s="173" customFormat="1" ht="16.2">
      <c r="A102" s="159"/>
      <c r="B102" s="210" t="s">
        <v>85</v>
      </c>
      <c r="C102" s="211"/>
      <c r="D102" s="212"/>
      <c r="E102" s="213" t="s">
        <v>184</v>
      </c>
      <c r="F102" s="147"/>
      <c r="G102" s="131">
        <f t="shared" ref="G102:I103" si="20">G103</f>
        <v>160700</v>
      </c>
      <c r="H102" s="131">
        <f t="shared" si="20"/>
        <v>10000</v>
      </c>
      <c r="I102" s="131">
        <f t="shared" si="20"/>
        <v>10000</v>
      </c>
      <c r="J102" s="175">
        <f>G102+H102</f>
        <v>170700</v>
      </c>
    </row>
    <row r="103" spans="1:10" s="173" customFormat="1" ht="16.2">
      <c r="A103" s="176"/>
      <c r="B103" s="215" t="s">
        <v>86</v>
      </c>
      <c r="C103" s="216"/>
      <c r="D103" s="217"/>
      <c r="E103" s="218" t="s">
        <v>267</v>
      </c>
      <c r="F103" s="147"/>
      <c r="G103" s="136">
        <f t="shared" si="20"/>
        <v>160700</v>
      </c>
      <c r="H103" s="136">
        <f t="shared" si="20"/>
        <v>10000</v>
      </c>
      <c r="I103" s="136">
        <f t="shared" si="20"/>
        <v>10000</v>
      </c>
      <c r="J103" s="178">
        <f>G103+H103</f>
        <v>170700</v>
      </c>
    </row>
    <row r="104" spans="1:10" s="180" customFormat="1" ht="15.6">
      <c r="A104" s="179"/>
      <c r="B104" s="137" t="s">
        <v>282</v>
      </c>
      <c r="C104" s="138"/>
      <c r="D104" s="139"/>
      <c r="E104" s="140" t="s">
        <v>283</v>
      </c>
      <c r="F104" s="141"/>
      <c r="G104" s="142">
        <f>SUM(G105:G106)</f>
        <v>160700</v>
      </c>
      <c r="H104" s="142">
        <f>SUM(H105:H106)</f>
        <v>10000</v>
      </c>
      <c r="I104" s="142">
        <f>SUM(I105:I106)</f>
        <v>10000</v>
      </c>
      <c r="J104" s="143">
        <f>G104+H104</f>
        <v>170700</v>
      </c>
    </row>
    <row r="105" spans="1:10" s="180" customFormat="1" ht="15.6">
      <c r="A105" s="179"/>
      <c r="B105" s="144" t="s">
        <v>105</v>
      </c>
      <c r="C105" s="144" t="s">
        <v>106</v>
      </c>
      <c r="D105" s="145" t="s">
        <v>107</v>
      </c>
      <c r="E105" s="146" t="s">
        <v>108</v>
      </c>
      <c r="F105" s="147"/>
      <c r="G105" s="148">
        <v>5700</v>
      </c>
      <c r="H105" s="148">
        <v>10000</v>
      </c>
      <c r="I105" s="181">
        <v>10000</v>
      </c>
      <c r="J105" s="150">
        <f>G105+H105</f>
        <v>15700</v>
      </c>
    </row>
    <row r="106" spans="1:10" s="182" customFormat="1" ht="31.8" thickBot="1">
      <c r="A106" s="163"/>
      <c r="B106" s="144" t="s">
        <v>109</v>
      </c>
      <c r="C106" s="144" t="s">
        <v>110</v>
      </c>
      <c r="D106" s="145" t="s">
        <v>111</v>
      </c>
      <c r="E106" s="146" t="s">
        <v>112</v>
      </c>
      <c r="F106" s="147"/>
      <c r="G106" s="148">
        <f>85000+70000</f>
        <v>155000</v>
      </c>
      <c r="H106" s="148"/>
      <c r="I106" s="181"/>
      <c r="J106" s="150">
        <f>G106+H106</f>
        <v>155000</v>
      </c>
    </row>
    <row r="107" spans="1:10" s="173" customFormat="1" ht="16.8" thickBot="1">
      <c r="A107" s="234"/>
      <c r="B107" s="235"/>
      <c r="C107" s="235"/>
      <c r="D107" s="184"/>
      <c r="E107" s="155" t="s">
        <v>206</v>
      </c>
      <c r="F107" s="169"/>
      <c r="G107" s="157">
        <f>G102</f>
        <v>160700</v>
      </c>
      <c r="H107" s="157">
        <f>H102</f>
        <v>10000</v>
      </c>
      <c r="I107" s="157">
        <f>I102</f>
        <v>10000</v>
      </c>
      <c r="J107" s="157">
        <f>J102</f>
        <v>170700</v>
      </c>
    </row>
    <row r="108" spans="1:10" s="126" customFormat="1" ht="93.6">
      <c r="A108" s="286" t="s">
        <v>284</v>
      </c>
      <c r="B108" s="119"/>
      <c r="C108" s="119"/>
      <c r="D108" s="120"/>
      <c r="E108" s="121" t="s">
        <v>285</v>
      </c>
      <c r="F108" s="122" t="s">
        <v>286</v>
      </c>
      <c r="G108" s="123"/>
      <c r="H108" s="123"/>
      <c r="I108" s="124"/>
      <c r="J108" s="125"/>
    </row>
    <row r="109" spans="1:10" s="126" customFormat="1" ht="16.2">
      <c r="A109" s="287"/>
      <c r="B109" s="210" t="s">
        <v>50</v>
      </c>
      <c r="C109" s="211"/>
      <c r="D109" s="212"/>
      <c r="E109" s="129" t="s">
        <v>51</v>
      </c>
      <c r="F109" s="147"/>
      <c r="G109" s="131">
        <f>G110</f>
        <v>8791495.120000001</v>
      </c>
      <c r="H109" s="131">
        <f>H110</f>
        <v>551955</v>
      </c>
      <c r="I109" s="131">
        <f t="shared" ref="I109:I110" si="21">I110</f>
        <v>551955</v>
      </c>
      <c r="J109" s="131">
        <f>J110</f>
        <v>9343450.120000001</v>
      </c>
    </row>
    <row r="110" spans="1:10" s="126" customFormat="1" ht="16.2">
      <c r="A110" s="287"/>
      <c r="B110" s="215" t="s">
        <v>52</v>
      </c>
      <c r="C110" s="216"/>
      <c r="D110" s="217"/>
      <c r="E110" s="135" t="s">
        <v>51</v>
      </c>
      <c r="F110" s="147"/>
      <c r="G110" s="136">
        <f>G111</f>
        <v>8791495.120000001</v>
      </c>
      <c r="H110" s="136">
        <f>H111</f>
        <v>551955</v>
      </c>
      <c r="I110" s="136">
        <f t="shared" si="21"/>
        <v>551955</v>
      </c>
      <c r="J110" s="136">
        <f>J111</f>
        <v>9343450.120000001</v>
      </c>
    </row>
    <row r="111" spans="1:10" s="180" customFormat="1" ht="15.6">
      <c r="A111" s="287"/>
      <c r="B111" s="220" t="s">
        <v>170</v>
      </c>
      <c r="C111" s="221"/>
      <c r="D111" s="222"/>
      <c r="E111" s="223" t="s">
        <v>171</v>
      </c>
      <c r="F111" s="141"/>
      <c r="G111" s="142">
        <f>G112+G113</f>
        <v>8791495.120000001</v>
      </c>
      <c r="H111" s="142">
        <f>H112+H113</f>
        <v>551955</v>
      </c>
      <c r="I111" s="142">
        <f t="shared" ref="I111" si="22">I112+I113</f>
        <v>551955</v>
      </c>
      <c r="J111" s="143">
        <f>G111+H111</f>
        <v>9343450.120000001</v>
      </c>
    </row>
    <row r="112" spans="1:10" s="151" customFormat="1" ht="15.6">
      <c r="A112" s="287"/>
      <c r="B112" s="144" t="s">
        <v>57</v>
      </c>
      <c r="C112" s="144" t="s">
        <v>58</v>
      </c>
      <c r="D112" s="145" t="s">
        <v>59</v>
      </c>
      <c r="E112" s="146" t="s">
        <v>60</v>
      </c>
      <c r="F112" s="161"/>
      <c r="G112" s="164">
        <f>6883900+516856.83+395275+63500+2500-387000+266500-47230+20000+80700+63500+86500+116387</f>
        <v>8061388.8300000001</v>
      </c>
      <c r="H112" s="164">
        <f>900000-395275+510000-200000+47230-80000-80000-63500-86500</f>
        <v>551955</v>
      </c>
      <c r="I112" s="165">
        <f>H112</f>
        <v>551955</v>
      </c>
      <c r="J112" s="236">
        <f>G112+H112</f>
        <v>8613343.8300000001</v>
      </c>
    </row>
    <row r="113" spans="1:10" s="151" customFormat="1" ht="31.8" thickBot="1">
      <c r="A113" s="160"/>
      <c r="B113" s="144" t="s">
        <v>61</v>
      </c>
      <c r="C113" s="144" t="s">
        <v>62</v>
      </c>
      <c r="D113" s="145" t="s">
        <v>63</v>
      </c>
      <c r="E113" s="207" t="s">
        <v>64</v>
      </c>
      <c r="F113" s="161"/>
      <c r="G113" s="164">
        <f>312000+77700+238000-13393.71+115800</f>
        <v>730106.29</v>
      </c>
      <c r="H113" s="164">
        <v>0</v>
      </c>
      <c r="I113" s="165">
        <v>0</v>
      </c>
      <c r="J113" s="236">
        <f>G113+H113</f>
        <v>730106.29</v>
      </c>
    </row>
    <row r="114" spans="1:10" s="126" customFormat="1" ht="16.8" thickBot="1">
      <c r="A114" s="166"/>
      <c r="B114" s="167"/>
      <c r="C114" s="167"/>
      <c r="D114" s="168"/>
      <c r="E114" s="155" t="s">
        <v>206</v>
      </c>
      <c r="F114" s="169"/>
      <c r="G114" s="157">
        <f>G109</f>
        <v>8791495.120000001</v>
      </c>
      <c r="H114" s="157">
        <f>H109</f>
        <v>551955</v>
      </c>
      <c r="I114" s="157">
        <f>I109</f>
        <v>551955</v>
      </c>
      <c r="J114" s="157">
        <f>J109</f>
        <v>9343450.120000001</v>
      </c>
    </row>
    <row r="115" spans="1:10" s="173" customFormat="1" ht="48.6">
      <c r="A115" s="186" t="s">
        <v>287</v>
      </c>
      <c r="B115" s="204"/>
      <c r="C115" s="204"/>
      <c r="D115" s="171"/>
      <c r="E115" s="209" t="s">
        <v>288</v>
      </c>
      <c r="F115" s="122" t="s">
        <v>289</v>
      </c>
      <c r="G115" s="123"/>
      <c r="H115" s="123"/>
      <c r="I115" s="124"/>
      <c r="J115" s="125"/>
    </row>
    <row r="116" spans="1:10" s="173" customFormat="1" ht="16.2">
      <c r="A116" s="160"/>
      <c r="B116" s="210" t="s">
        <v>50</v>
      </c>
      <c r="C116" s="211"/>
      <c r="D116" s="212"/>
      <c r="E116" s="129" t="s">
        <v>51</v>
      </c>
      <c r="F116" s="147"/>
      <c r="G116" s="131">
        <f>G117</f>
        <v>269184</v>
      </c>
      <c r="H116" s="131">
        <f t="shared" ref="H116:J117" si="23">H117</f>
        <v>17766</v>
      </c>
      <c r="I116" s="131">
        <f t="shared" si="23"/>
        <v>17766</v>
      </c>
      <c r="J116" s="131">
        <f t="shared" si="23"/>
        <v>286950</v>
      </c>
    </row>
    <row r="117" spans="1:10" s="173" customFormat="1" ht="16.2">
      <c r="A117" s="214"/>
      <c r="B117" s="215" t="s">
        <v>52</v>
      </c>
      <c r="C117" s="216"/>
      <c r="D117" s="217"/>
      <c r="E117" s="135" t="s">
        <v>51</v>
      </c>
      <c r="F117" s="147"/>
      <c r="G117" s="136">
        <f>G118</f>
        <v>269184</v>
      </c>
      <c r="H117" s="136">
        <f t="shared" si="23"/>
        <v>17766</v>
      </c>
      <c r="I117" s="136">
        <f t="shared" si="23"/>
        <v>17766</v>
      </c>
      <c r="J117" s="136">
        <f t="shared" si="23"/>
        <v>286950</v>
      </c>
    </row>
    <row r="118" spans="1:10" s="180" customFormat="1" ht="15.6">
      <c r="A118" s="219"/>
      <c r="B118" s="220" t="s">
        <v>170</v>
      </c>
      <c r="C118" s="221"/>
      <c r="D118" s="222"/>
      <c r="E118" s="223" t="s">
        <v>171</v>
      </c>
      <c r="F118" s="141"/>
      <c r="G118" s="142">
        <f>SUM(G119:G119)</f>
        <v>269184</v>
      </c>
      <c r="H118" s="142">
        <f>SUM(H119:H119)</f>
        <v>17766</v>
      </c>
      <c r="I118" s="142">
        <f>SUM(I119:I119)</f>
        <v>17766</v>
      </c>
      <c r="J118" s="142">
        <f>SUM(J119:J119)</f>
        <v>286950</v>
      </c>
    </row>
    <row r="119" spans="1:10" s="180" customFormat="1" ht="31.8" thickBot="1">
      <c r="A119" s="219"/>
      <c r="B119" s="221" t="s">
        <v>290</v>
      </c>
      <c r="C119" s="221">
        <v>2111</v>
      </c>
      <c r="D119" s="145" t="s">
        <v>291</v>
      </c>
      <c r="E119" s="207" t="s">
        <v>292</v>
      </c>
      <c r="F119" s="141"/>
      <c r="G119" s="142">
        <f>36950+55000+80000-2766+100000</f>
        <v>269184</v>
      </c>
      <c r="H119" s="142">
        <f>15000+2766</f>
        <v>17766</v>
      </c>
      <c r="I119" s="237">
        <f>H119</f>
        <v>17766</v>
      </c>
      <c r="J119" s="150">
        <f>G119+H119</f>
        <v>286950</v>
      </c>
    </row>
    <row r="120" spans="1:10" s="126" customFormat="1" ht="16.8" thickBot="1">
      <c r="A120" s="166"/>
      <c r="B120" s="167"/>
      <c r="C120" s="167"/>
      <c r="D120" s="168"/>
      <c r="E120" s="155" t="s">
        <v>206</v>
      </c>
      <c r="F120" s="169"/>
      <c r="G120" s="157">
        <f>G116</f>
        <v>269184</v>
      </c>
      <c r="H120" s="157">
        <f t="shared" ref="H120:J120" si="24">H116</f>
        <v>17766</v>
      </c>
      <c r="I120" s="157">
        <f t="shared" si="24"/>
        <v>17766</v>
      </c>
      <c r="J120" s="157">
        <f t="shared" si="24"/>
        <v>286950</v>
      </c>
    </row>
    <row r="121" spans="1:10" s="173" customFormat="1" ht="32.4">
      <c r="A121" s="186" t="s">
        <v>293</v>
      </c>
      <c r="B121" s="204"/>
      <c r="C121" s="204"/>
      <c r="D121" s="171"/>
      <c r="E121" s="209" t="s">
        <v>294</v>
      </c>
      <c r="F121" s="122" t="s">
        <v>295</v>
      </c>
      <c r="G121" s="123"/>
      <c r="H121" s="123"/>
      <c r="I121" s="124"/>
      <c r="J121" s="125"/>
    </row>
    <row r="122" spans="1:10" s="173" customFormat="1" ht="16.2">
      <c r="A122" s="160"/>
      <c r="B122" s="210" t="s">
        <v>50</v>
      </c>
      <c r="C122" s="211"/>
      <c r="D122" s="212"/>
      <c r="E122" s="129" t="s">
        <v>51</v>
      </c>
      <c r="F122" s="147"/>
      <c r="G122" s="131">
        <f>G123</f>
        <v>100000</v>
      </c>
      <c r="H122" s="131">
        <f t="shared" ref="H122:J123" si="25">H123</f>
        <v>0</v>
      </c>
      <c r="I122" s="131">
        <f t="shared" si="25"/>
        <v>0</v>
      </c>
      <c r="J122" s="131">
        <f t="shared" si="25"/>
        <v>100000</v>
      </c>
    </row>
    <row r="123" spans="1:10" s="173" customFormat="1" ht="16.2">
      <c r="A123" s="214"/>
      <c r="B123" s="215" t="s">
        <v>52</v>
      </c>
      <c r="C123" s="216"/>
      <c r="D123" s="217"/>
      <c r="E123" s="135" t="s">
        <v>51</v>
      </c>
      <c r="F123" s="147"/>
      <c r="G123" s="136">
        <f>G124</f>
        <v>100000</v>
      </c>
      <c r="H123" s="136">
        <f t="shared" si="25"/>
        <v>0</v>
      </c>
      <c r="I123" s="136">
        <f t="shared" si="25"/>
        <v>0</v>
      </c>
      <c r="J123" s="136">
        <f t="shared" si="25"/>
        <v>100000</v>
      </c>
    </row>
    <row r="124" spans="1:10" s="180" customFormat="1" ht="15.6">
      <c r="A124" s="219"/>
      <c r="B124" s="220" t="s">
        <v>241</v>
      </c>
      <c r="C124" s="221"/>
      <c r="D124" s="222"/>
      <c r="E124" s="223" t="s">
        <v>242</v>
      </c>
      <c r="F124" s="141"/>
      <c r="G124" s="142">
        <f>SUM(G125:G125)</f>
        <v>100000</v>
      </c>
      <c r="H124" s="142">
        <f>SUM(H125:H125)</f>
        <v>0</v>
      </c>
      <c r="I124" s="142">
        <f>SUM(I125:I125)</f>
        <v>0</v>
      </c>
      <c r="J124" s="142">
        <f>SUM(J125:J125)</f>
        <v>100000</v>
      </c>
    </row>
    <row r="125" spans="1:10" s="180" customFormat="1" ht="31.8" thickBot="1">
      <c r="A125" s="219"/>
      <c r="B125" s="221" t="s">
        <v>296</v>
      </c>
      <c r="C125" s="221">
        <v>9800</v>
      </c>
      <c r="D125" s="145" t="s">
        <v>167</v>
      </c>
      <c r="E125" s="207" t="s">
        <v>297</v>
      </c>
      <c r="F125" s="141"/>
      <c r="G125" s="142">
        <f>50000+50000</f>
        <v>100000</v>
      </c>
      <c r="H125" s="142">
        <v>0</v>
      </c>
      <c r="I125" s="237">
        <v>0</v>
      </c>
      <c r="J125" s="150">
        <f>G125+H125</f>
        <v>100000</v>
      </c>
    </row>
    <row r="126" spans="1:10" s="126" customFormat="1" ht="16.8" thickBot="1">
      <c r="A126" s="166"/>
      <c r="B126" s="167"/>
      <c r="C126" s="167"/>
      <c r="D126" s="168"/>
      <c r="E126" s="155" t="s">
        <v>206</v>
      </c>
      <c r="F126" s="169"/>
      <c r="G126" s="157">
        <f>G122</f>
        <v>100000</v>
      </c>
      <c r="H126" s="157">
        <f t="shared" ref="H126:J126" si="26">H122</f>
        <v>0</v>
      </c>
      <c r="I126" s="157">
        <f t="shared" si="26"/>
        <v>0</v>
      </c>
      <c r="J126" s="157">
        <f t="shared" si="26"/>
        <v>100000</v>
      </c>
    </row>
    <row r="127" spans="1:10" s="173" customFormat="1" ht="93.6">
      <c r="A127" s="186" t="s">
        <v>298</v>
      </c>
      <c r="B127" s="204"/>
      <c r="C127" s="204"/>
      <c r="D127" s="171"/>
      <c r="E127" s="209" t="s">
        <v>299</v>
      </c>
      <c r="F127" s="122" t="s">
        <v>300</v>
      </c>
      <c r="G127" s="123"/>
      <c r="H127" s="123"/>
      <c r="I127" s="124"/>
      <c r="J127" s="125"/>
    </row>
    <row r="128" spans="1:10" s="173" customFormat="1" ht="16.2">
      <c r="A128" s="160"/>
      <c r="B128" s="210" t="s">
        <v>50</v>
      </c>
      <c r="C128" s="211"/>
      <c r="D128" s="212"/>
      <c r="E128" s="129" t="s">
        <v>51</v>
      </c>
      <c r="F128" s="147"/>
      <c r="G128" s="131">
        <f>G129</f>
        <v>50000</v>
      </c>
      <c r="H128" s="131">
        <f t="shared" ref="H128:J129" si="27">H129</f>
        <v>0</v>
      </c>
      <c r="I128" s="131">
        <f t="shared" si="27"/>
        <v>0</v>
      </c>
      <c r="J128" s="131">
        <f t="shared" si="27"/>
        <v>50000</v>
      </c>
    </row>
    <row r="129" spans="1:10" s="173" customFormat="1" ht="16.2">
      <c r="A129" s="214"/>
      <c r="B129" s="215" t="s">
        <v>52</v>
      </c>
      <c r="C129" s="216"/>
      <c r="D129" s="217"/>
      <c r="E129" s="135" t="s">
        <v>51</v>
      </c>
      <c r="F129" s="147"/>
      <c r="G129" s="136">
        <f>G130</f>
        <v>50000</v>
      </c>
      <c r="H129" s="136">
        <f t="shared" si="27"/>
        <v>0</v>
      </c>
      <c r="I129" s="136">
        <f t="shared" si="27"/>
        <v>0</v>
      </c>
      <c r="J129" s="136">
        <f t="shared" si="27"/>
        <v>50000</v>
      </c>
    </row>
    <row r="130" spans="1:10" s="180" customFormat="1" ht="15.6">
      <c r="A130" s="219"/>
      <c r="B130" s="220" t="s">
        <v>241</v>
      </c>
      <c r="C130" s="221"/>
      <c r="D130" s="222"/>
      <c r="E130" s="223" t="s">
        <v>242</v>
      </c>
      <c r="F130" s="141"/>
      <c r="G130" s="142">
        <f>SUM(G131:G131)</f>
        <v>50000</v>
      </c>
      <c r="H130" s="142">
        <f>SUM(H131:H131)</f>
        <v>0</v>
      </c>
      <c r="I130" s="142">
        <f>SUM(I131:I131)</f>
        <v>0</v>
      </c>
      <c r="J130" s="142">
        <f>SUM(J131:J131)</f>
        <v>50000</v>
      </c>
    </row>
    <row r="131" spans="1:10" s="180" customFormat="1" ht="31.8" thickBot="1">
      <c r="A131" s="219"/>
      <c r="B131" s="221" t="s">
        <v>296</v>
      </c>
      <c r="C131" s="221">
        <v>9800</v>
      </c>
      <c r="D131" s="145" t="s">
        <v>167</v>
      </c>
      <c r="E131" s="207" t="s">
        <v>297</v>
      </c>
      <c r="F131" s="141"/>
      <c r="G131" s="142">
        <v>50000</v>
      </c>
      <c r="H131" s="142">
        <v>0</v>
      </c>
      <c r="I131" s="237">
        <v>0</v>
      </c>
      <c r="J131" s="150">
        <f>G131+H131</f>
        <v>50000</v>
      </c>
    </row>
    <row r="132" spans="1:10" s="126" customFormat="1" ht="16.8" thickBot="1">
      <c r="A132" s="166"/>
      <c r="B132" s="167"/>
      <c r="C132" s="167"/>
      <c r="D132" s="168"/>
      <c r="E132" s="155" t="s">
        <v>206</v>
      </c>
      <c r="F132" s="169"/>
      <c r="G132" s="157">
        <f>G128</f>
        <v>50000</v>
      </c>
      <c r="H132" s="157">
        <f t="shared" ref="H132:J132" si="28">H128</f>
        <v>0</v>
      </c>
      <c r="I132" s="157">
        <f t="shared" si="28"/>
        <v>0</v>
      </c>
      <c r="J132" s="157">
        <f t="shared" si="28"/>
        <v>50000</v>
      </c>
    </row>
    <row r="133" spans="1:10" s="173" customFormat="1" ht="93.6">
      <c r="A133" s="186" t="s">
        <v>301</v>
      </c>
      <c r="B133" s="204"/>
      <c r="C133" s="204"/>
      <c r="D133" s="171"/>
      <c r="E133" s="209" t="s">
        <v>302</v>
      </c>
      <c r="F133" s="122" t="s">
        <v>303</v>
      </c>
      <c r="G133" s="123"/>
      <c r="H133" s="123"/>
      <c r="I133" s="124"/>
      <c r="J133" s="125"/>
    </row>
    <row r="134" spans="1:10" s="173" customFormat="1" ht="16.2">
      <c r="A134" s="160"/>
      <c r="B134" s="210" t="s">
        <v>50</v>
      </c>
      <c r="C134" s="211"/>
      <c r="D134" s="212"/>
      <c r="E134" s="129" t="s">
        <v>51</v>
      </c>
      <c r="F134" s="147"/>
      <c r="G134" s="131">
        <f>G135</f>
        <v>80000</v>
      </c>
      <c r="H134" s="131">
        <f t="shared" ref="H134:J135" si="29">H135</f>
        <v>0</v>
      </c>
      <c r="I134" s="131">
        <f t="shared" si="29"/>
        <v>0</v>
      </c>
      <c r="J134" s="131">
        <f t="shared" si="29"/>
        <v>80000</v>
      </c>
    </row>
    <row r="135" spans="1:10" s="173" customFormat="1" ht="16.2">
      <c r="A135" s="214"/>
      <c r="B135" s="215" t="s">
        <v>52</v>
      </c>
      <c r="C135" s="216"/>
      <c r="D135" s="217"/>
      <c r="E135" s="135" t="s">
        <v>51</v>
      </c>
      <c r="F135" s="147"/>
      <c r="G135" s="136">
        <f>G136</f>
        <v>80000</v>
      </c>
      <c r="H135" s="136">
        <f t="shared" si="29"/>
        <v>0</v>
      </c>
      <c r="I135" s="136">
        <f t="shared" si="29"/>
        <v>0</v>
      </c>
      <c r="J135" s="136">
        <f t="shared" si="29"/>
        <v>80000</v>
      </c>
    </row>
    <row r="136" spans="1:10" s="180" customFormat="1" ht="15.6">
      <c r="A136" s="219"/>
      <c r="B136" s="137" t="s">
        <v>253</v>
      </c>
      <c r="C136" s="138"/>
      <c r="D136" s="139"/>
      <c r="E136" s="140" t="s">
        <v>254</v>
      </c>
      <c r="F136" s="141"/>
      <c r="G136" s="142">
        <f>SUM(G137:G137)</f>
        <v>80000</v>
      </c>
      <c r="H136" s="142">
        <f>SUM(H137:H137)</f>
        <v>0</v>
      </c>
      <c r="I136" s="142">
        <f>SUM(I137:I137)</f>
        <v>0</v>
      </c>
      <c r="J136" s="142">
        <f>SUM(J137:J137)</f>
        <v>80000</v>
      </c>
    </row>
    <row r="137" spans="1:10" s="180" customFormat="1" ht="16.2" thickBot="1">
      <c r="A137" s="219"/>
      <c r="B137" s="221" t="s">
        <v>304</v>
      </c>
      <c r="C137" s="221">
        <v>6013</v>
      </c>
      <c r="D137" s="145" t="s">
        <v>75</v>
      </c>
      <c r="E137" s="207" t="s">
        <v>305</v>
      </c>
      <c r="F137" s="141"/>
      <c r="G137" s="142">
        <v>80000</v>
      </c>
      <c r="H137" s="142">
        <v>0</v>
      </c>
      <c r="I137" s="237">
        <v>0</v>
      </c>
      <c r="J137" s="150">
        <f>G137+H137</f>
        <v>80000</v>
      </c>
    </row>
    <row r="138" spans="1:10" s="126" customFormat="1" ht="16.8" thickBot="1">
      <c r="A138" s="166"/>
      <c r="B138" s="167"/>
      <c r="C138" s="167"/>
      <c r="D138" s="168"/>
      <c r="E138" s="155" t="s">
        <v>206</v>
      </c>
      <c r="F138" s="169"/>
      <c r="G138" s="157">
        <f>G134</f>
        <v>80000</v>
      </c>
      <c r="H138" s="157">
        <f t="shared" ref="H138:J138" si="30">H134</f>
        <v>0</v>
      </c>
      <c r="I138" s="157">
        <f t="shared" si="30"/>
        <v>0</v>
      </c>
      <c r="J138" s="157">
        <f t="shared" si="30"/>
        <v>80000</v>
      </c>
    </row>
    <row r="139" spans="1:10" ht="30.75" customHeight="1" thickBot="1">
      <c r="A139" s="238"/>
      <c r="B139" s="239"/>
      <c r="C139" s="239"/>
      <c r="D139" s="240"/>
      <c r="E139" s="185" t="s">
        <v>306</v>
      </c>
      <c r="F139" s="241"/>
      <c r="G139" s="242">
        <f>G19+G25+G31+G37+G43+G50+G56+G62+G68+G83+G94+G100+G107+G114+G120+G126+G132+G138</f>
        <v>14117511.540000001</v>
      </c>
      <c r="H139" s="242">
        <f>H19+H25+H31+H37+H43+H50+H56+H62+H68+H83+H94+H100+H107+H114+H120+H126+H132+H138</f>
        <v>5425594.79</v>
      </c>
      <c r="I139" s="242">
        <f>I19+I25+I31+I37+I43+I50+I56+I62+I68+I83+I94+I100+I107+I114+I120+I126+I132+I138</f>
        <v>5172238.79</v>
      </c>
      <c r="J139" s="242">
        <f>J19+J25+J31+J37+J43+J50+J56+J62+J68+J83+J94+J100+J107+J114+J120+J126+J132+J138</f>
        <v>19543106.330000002</v>
      </c>
    </row>
    <row r="141" spans="1:10" ht="21">
      <c r="E141" s="290" t="s">
        <v>307</v>
      </c>
      <c r="F141" s="290"/>
      <c r="G141" s="290"/>
    </row>
  </sheetData>
  <mergeCells count="21">
    <mergeCell ref="A57:A61"/>
    <mergeCell ref="A6:J6"/>
    <mergeCell ref="A7:J7"/>
    <mergeCell ref="A10:A12"/>
    <mergeCell ref="B10:B12"/>
    <mergeCell ref="C10:C12"/>
    <mergeCell ref="D10:D12"/>
    <mergeCell ref="E10:E12"/>
    <mergeCell ref="F10:F12"/>
    <mergeCell ref="G10:J10"/>
    <mergeCell ref="G11:G12"/>
    <mergeCell ref="H11:I11"/>
    <mergeCell ref="J11:J12"/>
    <mergeCell ref="A14:A18"/>
    <mergeCell ref="A44:A48"/>
    <mergeCell ref="A51:A55"/>
    <mergeCell ref="A63:A67"/>
    <mergeCell ref="A69:A82"/>
    <mergeCell ref="A95:A99"/>
    <mergeCell ref="A108:A112"/>
    <mergeCell ref="E141:G141"/>
  </mergeCells>
  <pageMargins left="0.78740157480314965" right="0.39370078740157483" top="0.39370078740157483" bottom="0.39370078740157483" header="0" footer="0"/>
  <pageSetup paperSize="9" scale="5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дод.1</vt:lpstr>
      <vt:lpstr>дод.2</vt:lpstr>
      <vt:lpstr>дод.3</vt:lpstr>
      <vt:lpstr>дод 4</vt:lpstr>
      <vt:lpstr>дод 7</vt:lpstr>
      <vt:lpstr>'дод 4'!Заголовки_для_печати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Ревенко</dc:creator>
  <cp:lastModifiedBy>Ревенко</cp:lastModifiedBy>
  <dcterms:created xsi:type="dcterms:W3CDTF">2020-12-04T10:45:39Z</dcterms:created>
  <dcterms:modified xsi:type="dcterms:W3CDTF">2020-12-04T15:12:01Z</dcterms:modified>
</cp:coreProperties>
</file>