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61622266-F87B-4A4E-ACCF-9A3D0090F1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Некваліф.роботи" sheetId="10" r:id="rId1"/>
    <sheet name="Електрик" sheetId="15" r:id="rId2"/>
    <sheet name="Прибирання клад" sheetId="13" r:id="rId3"/>
    <sheet name="Ями оздоблення" sheetId="14" r:id="rId4"/>
    <sheet name="бензопила" sheetId="12" r:id="rId5"/>
    <sheet name="покос бензокосою" sheetId="11" r:id="rId6"/>
  </sheets>
  <definedNames>
    <definedName name="_xlnm.Print_Area" localSheetId="4">бензопила!$A$1:$D$41</definedName>
    <definedName name="_xlnm.Print_Area" localSheetId="0">Некваліф.роботи!$A$1:$D$36</definedName>
    <definedName name="_xlnm.Print_Area" localSheetId="5">'покос бензокосою'!$A$1:$D$40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4" l="1"/>
  <c r="D26" i="15"/>
  <c r="F26" i="15"/>
  <c r="F20" i="15"/>
  <c r="F21" i="15"/>
  <c r="D21" i="15"/>
  <c r="D20" i="15"/>
  <c r="F19" i="15"/>
  <c r="E18" i="15"/>
  <c r="E20" i="15" s="1"/>
  <c r="D17" i="15"/>
  <c r="F24" i="15"/>
  <c r="E24" i="15"/>
  <c r="D24" i="15"/>
  <c r="E21" i="15" l="1"/>
  <c r="D22" i="15" l="1"/>
  <c r="D25" i="15" s="1"/>
  <c r="D28" i="15" s="1"/>
  <c r="D29" i="15" s="1"/>
  <c r="D30" i="15" s="1"/>
  <c r="D31" i="15" s="1"/>
  <c r="E22" i="15" l="1"/>
  <c r="E25" i="15" s="1"/>
  <c r="E26" i="15" s="1"/>
  <c r="F22" i="15"/>
  <c r="F25" i="15" s="1"/>
  <c r="D32" i="15"/>
  <c r="D33" i="15" s="1"/>
  <c r="E28" i="15" l="1"/>
  <c r="E29" i="15" s="1"/>
  <c r="F28" i="15"/>
  <c r="F29" i="15" s="1"/>
  <c r="F30" i="15" l="1"/>
  <c r="F31" i="15" s="1"/>
  <c r="E30" i="15"/>
  <c r="E31" i="15" s="1"/>
  <c r="E32" i="15" s="1"/>
  <c r="E33" i="15" l="1"/>
  <c r="F32" i="15"/>
  <c r="F33" i="15" s="1"/>
  <c r="D17" i="10" l="1"/>
  <c r="D20" i="11"/>
  <c r="D24" i="11" s="1"/>
  <c r="D20" i="12"/>
  <c r="D24" i="12" s="1"/>
  <c r="D22" i="11"/>
  <c r="D21" i="11"/>
  <c r="D18" i="11"/>
  <c r="D17" i="11"/>
  <c r="D15" i="11"/>
  <c r="D19" i="13"/>
  <c r="D18" i="12"/>
  <c r="D17" i="12"/>
  <c r="D21" i="12"/>
  <c r="D22" i="12"/>
  <c r="D15" i="12"/>
  <c r="D18" i="14"/>
  <c r="D21" i="14"/>
  <c r="D16" i="13"/>
  <c r="D18" i="13" s="1"/>
  <c r="D21" i="13"/>
  <c r="D21" i="10"/>
  <c r="D17" i="14" l="1"/>
  <c r="D19" i="14" s="1"/>
  <c r="D22" i="14" s="1"/>
  <c r="D17" i="13"/>
  <c r="D22" i="13" s="1"/>
  <c r="D18" i="10"/>
  <c r="D19" i="10" s="1"/>
  <c r="D24" i="14" l="1"/>
  <c r="D24" i="13"/>
  <c r="D16" i="12"/>
  <c r="D25" i="14" l="1"/>
  <c r="D26" i="14" s="1"/>
  <c r="D25" i="13"/>
  <c r="D26" i="13" s="1"/>
  <c r="D27" i="13" s="1"/>
  <c r="D28" i="13" s="1"/>
  <c r="D25" i="12"/>
  <c r="D16" i="11"/>
  <c r="D28" i="12" l="1"/>
  <c r="D27" i="12"/>
  <c r="D26" i="12"/>
  <c r="D27" i="14"/>
  <c r="D28" i="14" s="1"/>
  <c r="D29" i="13"/>
  <c r="D30" i="13" s="1"/>
  <c r="D25" i="11"/>
  <c r="D22" i="10"/>
  <c r="D27" i="11" l="1"/>
  <c r="D26" i="11"/>
  <c r="D28" i="11"/>
  <c r="D29" i="14"/>
  <c r="D30" i="14" s="1"/>
  <c r="D24" i="10"/>
  <c r="D29" i="12"/>
  <c r="D30" i="12" s="1"/>
  <c r="D31" i="12" s="1"/>
  <c r="D32" i="12" l="1"/>
  <c r="D34" i="12" s="1"/>
  <c r="D25" i="10"/>
  <c r="D26" i="10" s="1"/>
  <c r="D29" i="11"/>
  <c r="D30" i="11" s="1"/>
  <c r="D31" i="11" s="1"/>
  <c r="D27" i="10" l="1"/>
  <c r="D28" i="10" s="1"/>
  <c r="D32" i="11"/>
  <c r="D29" i="10" l="1"/>
  <c r="D30" i="10" s="1"/>
  <c r="D34" i="11"/>
</calcChain>
</file>

<file path=xl/sharedStrings.xml><?xml version="1.0" encoding="utf-8"?>
<sst xmlns="http://schemas.openxmlformats.org/spreadsheetml/2006/main" count="231" uniqueCount="82">
  <si>
    <t>Прямі витрати</t>
  </si>
  <si>
    <t>Сума,грн/год</t>
  </si>
  <si>
    <t>Разом:</t>
  </si>
  <si>
    <t>Паливно-мастильні матеріали:</t>
  </si>
  <si>
    <t>Всього прямі витрати:</t>
  </si>
  <si>
    <t>Разом витрати:</t>
  </si>
  <si>
    <t>Собівартість 1 год роботи:</t>
  </si>
  <si>
    <t xml:space="preserve">Податок на додану вартість 20%: </t>
  </si>
  <si>
    <t>Вартість 1 год роботи:</t>
  </si>
  <si>
    <t>Разом :</t>
  </si>
  <si>
    <t>Рентабельність 12,4%</t>
  </si>
  <si>
    <t>Моторне масло</t>
  </si>
  <si>
    <t>Загальновиробничі витрати 10%</t>
  </si>
  <si>
    <t>Вартість  покосу 1 сотки:</t>
  </si>
  <si>
    <t>Транспортні витрати</t>
  </si>
  <si>
    <t>Нарахування на заробітну плату  40,34*22%</t>
  </si>
  <si>
    <t>Всього вартість 1 години робіт:</t>
  </si>
  <si>
    <t>Калькуляція №8вартості 1 години роботи по покосу трави бензокосою з  ПММ</t>
  </si>
  <si>
    <t>Бензин А-95</t>
  </si>
  <si>
    <t>Всього вартість 1 години роботи по покосу трави бензокосою з ПММ:</t>
  </si>
  <si>
    <t>Косильна струна</t>
  </si>
  <si>
    <t>Амортизація</t>
  </si>
  <si>
    <t>Масло для ланцюгоів</t>
  </si>
  <si>
    <t>Калькуляція №9 вартості 1 години роботи бензопили з  ПММ</t>
  </si>
  <si>
    <t>Всього вартість 1 години роботи бензопили з ПММ:</t>
  </si>
  <si>
    <t>Адміністративні витрати, %</t>
  </si>
  <si>
    <t>Загальновиробничі витрати, %</t>
  </si>
  <si>
    <t>Рентабельність, %</t>
  </si>
  <si>
    <t>ЗАТВЕРДЖЕНО</t>
  </si>
  <si>
    <t>Директор КП"Смолінський Благоустрій"</t>
  </si>
  <si>
    <t>Смолінської селишної ради</t>
  </si>
  <si>
    <t>__________Дмитро ДЬОМІН</t>
  </si>
  <si>
    <t>"____"___________ 2025 р.</t>
  </si>
  <si>
    <t>Калькуляція</t>
  </si>
  <si>
    <t>вартості  послуг</t>
  </si>
  <si>
    <t>1 години робіт,що не потребує кваліфікації</t>
  </si>
  <si>
    <t>Олива, з ПДВ, грн/л</t>
  </si>
  <si>
    <t>Паливо бензин з ПДВ, грн/л</t>
  </si>
  <si>
    <t>1.1.</t>
  </si>
  <si>
    <t>1.2.</t>
  </si>
  <si>
    <t>1.3.</t>
  </si>
  <si>
    <t>Військовий збір</t>
  </si>
  <si>
    <t>Нарахування на заробітну плату, 22%</t>
  </si>
  <si>
    <t>Військовий збір, 5%</t>
  </si>
  <si>
    <t>2.</t>
  </si>
  <si>
    <t>2.1.</t>
  </si>
  <si>
    <t>3.</t>
  </si>
  <si>
    <t>4.</t>
  </si>
  <si>
    <t>Економіст</t>
  </si>
  <si>
    <t>________________</t>
  </si>
  <si>
    <t>№ з/п</t>
  </si>
  <si>
    <t>Найменування витрат</t>
  </si>
  <si>
    <t>Відсот. ставка</t>
  </si>
  <si>
    <t>Сума, грн/год</t>
  </si>
  <si>
    <t>5.</t>
  </si>
  <si>
    <t>6.</t>
  </si>
  <si>
    <t>7.</t>
  </si>
  <si>
    <t>Бензин А-95, л</t>
  </si>
  <si>
    <t xml:space="preserve">прибирання могили на кладовищі ручним способом </t>
  </si>
  <si>
    <t>Заробітна плата робітників (1чол.* 8год) при умові 22 роб.днів 15400 :176</t>
  </si>
  <si>
    <t>Заробітна плата робітника за 1 год роботи при умові 22 роб.днів 13300:176</t>
  </si>
  <si>
    <t>0,04*480,00 грн</t>
  </si>
  <si>
    <t>0,24*220,00 грн</t>
  </si>
  <si>
    <t>Адміністративні витрати 5%</t>
  </si>
  <si>
    <t>Загальновиробничі витрати 15%</t>
  </si>
  <si>
    <t>Ремонтний фонд 20%</t>
  </si>
  <si>
    <t>0,03*480,00 грн</t>
  </si>
  <si>
    <t>2м*5.80 грн.</t>
  </si>
  <si>
    <t>Заробітна плата робітника за 1 год роботи при умові 22 роб.днів 13300,00:176</t>
  </si>
  <si>
    <t>1,2л*65,00 грн/л</t>
  </si>
  <si>
    <t>1,8л*65,00 грн/л</t>
  </si>
  <si>
    <t>Заробітна плата робітників (1чол.* 8год) при умові 22 роб.днів 13800 :176</t>
  </si>
  <si>
    <t>Рентабельність 5%</t>
  </si>
  <si>
    <t>(для бюджетних установ, організацій, комунальних підприємств)</t>
  </si>
  <si>
    <t xml:space="preserve"> (для бюджетних установ, організацій, комунальних підприємств)</t>
  </si>
  <si>
    <r>
      <t xml:space="preserve">Бензин А-95, л </t>
    </r>
    <r>
      <rPr>
        <sz val="10"/>
        <color theme="1"/>
        <rFont val="Arial"/>
        <family val="2"/>
        <charset val="204"/>
      </rPr>
      <t>(доставка до місця роботи)</t>
    </r>
  </si>
  <si>
    <t>1 години робіт техніка - електрика</t>
  </si>
  <si>
    <t>1.4.</t>
  </si>
  <si>
    <t>"- при небезпечних метеоумовах</t>
  </si>
  <si>
    <t>"- при небезпечних висотах</t>
  </si>
  <si>
    <t>Доплата "- за роботи поза приміщень</t>
  </si>
  <si>
    <t>викопування ям ручним способом 1х1х2м (у т.ч.оздоблення, озеленення)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</si>
</sst>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₴&quot;_-;\-* #,##0.00\ &quot;₴&quot;_-;_-* &quot;-&quot;??\ &quot;₴&quot;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u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u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u/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Fill="1" applyBorder="1"/>
    <xf numFmtId="0" fontId="2" fillId="0" borderId="1" xfId="0" applyFont="1" applyFill="1" applyBorder="1"/>
    <xf numFmtId="0" fontId="3" fillId="0" borderId="0" xfId="0" applyFont="1"/>
    <xf numFmtId="0" fontId="1" fillId="0" borderId="0" xfId="0" applyFont="1" applyFill="1"/>
    <xf numFmtId="2" fontId="2" fillId="0" borderId="1" xfId="0" applyNumberFormat="1" applyFont="1" applyFill="1" applyBorder="1"/>
    <xf numFmtId="0" fontId="2" fillId="0" borderId="0" xfId="0" applyFont="1" applyFill="1"/>
    <xf numFmtId="0" fontId="5" fillId="0" borderId="0" xfId="0" applyFont="1"/>
    <xf numFmtId="0" fontId="4" fillId="0" borderId="0" xfId="0" applyFont="1"/>
    <xf numFmtId="0" fontId="7" fillId="0" borderId="0" xfId="0" applyFont="1" applyFill="1"/>
    <xf numFmtId="0" fontId="8" fillId="0" borderId="0" xfId="0" applyFont="1"/>
    <xf numFmtId="0" fontId="13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2" fontId="13" fillId="0" borderId="1" xfId="0" applyNumberFormat="1" applyFont="1" applyFill="1" applyBorder="1"/>
    <xf numFmtId="0" fontId="14" fillId="0" borderId="1" xfId="0" applyFont="1" applyFill="1" applyBorder="1"/>
    <xf numFmtId="0" fontId="14" fillId="0" borderId="1" xfId="0" applyFont="1" applyFill="1" applyBorder="1" applyAlignment="1">
      <alignment wrapText="1"/>
    </xf>
    <xf numFmtId="2" fontId="14" fillId="0" borderId="1" xfId="0" applyNumberFormat="1" applyFont="1" applyFill="1" applyBorder="1"/>
    <xf numFmtId="0" fontId="11" fillId="0" borderId="1" xfId="0" applyFont="1" applyFill="1" applyBorder="1" applyAlignment="1">
      <alignment wrapText="1"/>
    </xf>
    <xf numFmtId="2" fontId="9" fillId="0" borderId="1" xfId="0" applyNumberFormat="1" applyFont="1" applyFill="1" applyBorder="1"/>
    <xf numFmtId="9" fontId="13" fillId="0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13" fillId="0" borderId="0" xfId="0" applyFont="1" applyFill="1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8" fillId="0" borderId="0" xfId="0" applyFont="1" applyAlignment="1"/>
    <xf numFmtId="0" fontId="10" fillId="0" borderId="0" xfId="0" applyFont="1" applyAlignment="1">
      <alignment horizontal="center"/>
    </xf>
    <xf numFmtId="44" fontId="19" fillId="0" borderId="7" xfId="0" applyNumberFormat="1" applyFont="1" applyBorder="1"/>
    <xf numFmtId="44" fontId="19" fillId="0" borderId="10" xfId="0" applyNumberFormat="1" applyFont="1" applyBorder="1"/>
    <xf numFmtId="0" fontId="20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right"/>
    </xf>
    <xf numFmtId="0" fontId="13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21" fillId="2" borderId="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2" fillId="0" borderId="1" xfId="0" applyFont="1" applyFill="1" applyBorder="1"/>
    <xf numFmtId="0" fontId="11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2" fontId="8" fillId="0" borderId="1" xfId="0" applyNumberFormat="1" applyFont="1" applyFill="1" applyBorder="1"/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2" fontId="23" fillId="0" borderId="1" xfId="0" applyNumberFormat="1" applyFont="1" applyFill="1" applyBorder="1"/>
    <xf numFmtId="2" fontId="22" fillId="0" borderId="1" xfId="0" applyNumberFormat="1" applyFont="1" applyFill="1" applyBorder="1"/>
    <xf numFmtId="0" fontId="24" fillId="0" borderId="1" xfId="0" applyFont="1" applyFill="1" applyBorder="1" applyAlignment="1">
      <alignment wrapText="1"/>
    </xf>
    <xf numFmtId="9" fontId="8" fillId="0" borderId="1" xfId="0" applyNumberFormat="1" applyFont="1" applyFill="1" applyBorder="1"/>
    <xf numFmtId="0" fontId="22" fillId="0" borderId="1" xfId="0" applyFont="1" applyFill="1" applyBorder="1" applyAlignment="1">
      <alignment wrapText="1"/>
    </xf>
    <xf numFmtId="1" fontId="9" fillId="0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/>
    <xf numFmtId="0" fontId="19" fillId="0" borderId="5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  <pageSetUpPr fitToPage="1"/>
  </sheetPr>
  <dimension ref="A1:K34"/>
  <sheetViews>
    <sheetView tabSelected="1" topLeftCell="A11" zoomScaleNormal="100" workbookViewId="0">
      <selection activeCell="B20" sqref="B20"/>
    </sheetView>
  </sheetViews>
  <sheetFormatPr defaultRowHeight="15" x14ac:dyDescent="0.2"/>
  <cols>
    <col min="1" max="1" width="5.7109375" style="13" customWidth="1"/>
    <col min="2" max="2" width="60" style="13" customWidth="1"/>
    <col min="3" max="3" width="10.28515625" style="13" customWidth="1"/>
    <col min="4" max="4" width="18.140625" style="13" customWidth="1"/>
    <col min="5" max="16384" width="9.140625" style="13"/>
  </cols>
  <sheetData>
    <row r="1" spans="1:11" s="12" customFormat="1" ht="18" x14ac:dyDescent="0.25">
      <c r="A1" s="13"/>
      <c r="D1" s="44" t="s">
        <v>28</v>
      </c>
      <c r="E1" s="26"/>
      <c r="F1" s="26"/>
      <c r="H1" s="13"/>
      <c r="I1" s="27"/>
      <c r="J1" s="28"/>
    </row>
    <row r="2" spans="1:11" s="12" customFormat="1" ht="18" x14ac:dyDescent="0.25">
      <c r="A2" s="29"/>
      <c r="D2" s="45" t="s">
        <v>29</v>
      </c>
      <c r="E2" s="30"/>
      <c r="F2" s="30"/>
      <c r="H2" s="31"/>
      <c r="I2" s="30"/>
      <c r="J2" s="32"/>
    </row>
    <row r="3" spans="1:11" s="12" customFormat="1" ht="18" x14ac:dyDescent="0.25">
      <c r="A3" s="29"/>
      <c r="D3" s="45" t="s">
        <v>30</v>
      </c>
      <c r="E3" s="26"/>
      <c r="F3" s="26"/>
      <c r="H3" s="31"/>
      <c r="I3" s="27"/>
      <c r="J3" s="28"/>
    </row>
    <row r="4" spans="1:11" s="12" customFormat="1" ht="18" x14ac:dyDescent="0.25">
      <c r="A4" s="29"/>
      <c r="D4" s="45" t="s">
        <v>31</v>
      </c>
      <c r="E4" s="26"/>
      <c r="F4" s="26"/>
      <c r="H4" s="31"/>
      <c r="I4" s="33"/>
      <c r="J4" s="34"/>
    </row>
    <row r="5" spans="1:11" s="12" customFormat="1" ht="18" x14ac:dyDescent="0.25">
      <c r="A5" s="29"/>
      <c r="D5" s="45" t="s">
        <v>32</v>
      </c>
      <c r="E5" s="26"/>
      <c r="F5" s="26"/>
      <c r="H5" s="31"/>
      <c r="J5" s="35"/>
    </row>
    <row r="6" spans="1:11" s="12" customFormat="1" ht="39.75" customHeight="1" x14ac:dyDescent="0.25">
      <c r="A6" s="70" t="s">
        <v>33</v>
      </c>
      <c r="B6" s="70"/>
      <c r="C6" s="70"/>
      <c r="D6" s="70"/>
      <c r="E6" s="37"/>
      <c r="F6" s="37"/>
      <c r="G6" s="37"/>
      <c r="H6" s="37"/>
      <c r="I6" s="37"/>
      <c r="J6" s="37"/>
      <c r="K6" s="13"/>
    </row>
    <row r="7" spans="1:11" s="12" customFormat="1" ht="15.75" x14ac:dyDescent="0.25">
      <c r="A7" s="70" t="s">
        <v>34</v>
      </c>
      <c r="B7" s="70"/>
      <c r="C7" s="70"/>
      <c r="D7" s="70"/>
      <c r="E7" s="37"/>
      <c r="F7" s="37"/>
      <c r="G7" s="37"/>
      <c r="H7" s="37"/>
      <c r="I7" s="37"/>
      <c r="J7" s="37"/>
      <c r="K7" s="13"/>
    </row>
    <row r="8" spans="1:11" s="12" customFormat="1" ht="15.75" x14ac:dyDescent="0.25">
      <c r="A8" s="70" t="s">
        <v>35</v>
      </c>
      <c r="B8" s="70"/>
      <c r="C8" s="70"/>
      <c r="D8" s="70"/>
      <c r="E8" s="37"/>
      <c r="F8" s="37"/>
      <c r="G8" s="37"/>
      <c r="H8" s="37"/>
      <c r="I8" s="37"/>
      <c r="J8" s="37"/>
      <c r="K8" s="13"/>
    </row>
    <row r="9" spans="1:11" s="12" customFormat="1" ht="14.25" x14ac:dyDescent="0.2">
      <c r="A9" s="71" t="s">
        <v>73</v>
      </c>
      <c r="B9" s="71"/>
      <c r="C9" s="71"/>
      <c r="D9" s="71"/>
      <c r="E9" s="38"/>
      <c r="F9" s="38"/>
      <c r="G9" s="38"/>
      <c r="H9" s="38"/>
      <c r="I9" s="38"/>
      <c r="J9" s="38"/>
      <c r="K9" s="36"/>
    </row>
    <row r="10" spans="1:11" s="12" customFormat="1" ht="14.25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12" customFormat="1" ht="18" x14ac:dyDescent="0.25">
      <c r="A11" s="39"/>
      <c r="B11" s="39"/>
      <c r="C11" s="39"/>
      <c r="D11" s="39"/>
      <c r="E11" s="39"/>
      <c r="F11" s="36"/>
    </row>
    <row r="12" spans="1:11" s="12" customFormat="1" ht="14.25" x14ac:dyDescent="0.2">
      <c r="A12" s="63" t="s">
        <v>37</v>
      </c>
      <c r="B12" s="64"/>
      <c r="C12" s="65"/>
      <c r="D12" s="40">
        <v>65</v>
      </c>
      <c r="F12" s="36"/>
    </row>
    <row r="13" spans="1:11" s="12" customFormat="1" ht="15.75" x14ac:dyDescent="0.25">
      <c r="A13" s="66" t="s">
        <v>36</v>
      </c>
      <c r="B13" s="66"/>
      <c r="C13" s="67"/>
      <c r="D13" s="41">
        <v>0</v>
      </c>
      <c r="E13" s="37"/>
      <c r="F13" s="36"/>
      <c r="G13" s="37"/>
      <c r="H13" s="37"/>
      <c r="I13" s="37"/>
      <c r="J13" s="37"/>
      <c r="K13" s="13"/>
    </row>
    <row r="14" spans="1:11" s="12" customFormat="1" ht="30" x14ac:dyDescent="0.25">
      <c r="A14" s="46" t="s">
        <v>50</v>
      </c>
      <c r="B14" s="47" t="s">
        <v>51</v>
      </c>
      <c r="C14" s="46" t="s">
        <v>52</v>
      </c>
      <c r="D14" s="48" t="s">
        <v>53</v>
      </c>
      <c r="E14" s="37"/>
      <c r="H14" s="37"/>
      <c r="I14" s="37"/>
      <c r="J14" s="37"/>
      <c r="K14" s="13"/>
    </row>
    <row r="15" spans="1:11" ht="18.75" customHeight="1" x14ac:dyDescent="0.25">
      <c r="A15" s="14">
        <v>1</v>
      </c>
      <c r="B15" s="68" t="s">
        <v>0</v>
      </c>
      <c r="C15" s="69"/>
      <c r="D15" s="14"/>
      <c r="E15" s="37"/>
    </row>
    <row r="16" spans="1:11" ht="29.25" customHeight="1" x14ac:dyDescent="0.2">
      <c r="A16" s="43" t="s">
        <v>38</v>
      </c>
      <c r="B16" s="42" t="s">
        <v>71</v>
      </c>
      <c r="C16" s="15"/>
      <c r="D16" s="17">
        <v>78.41</v>
      </c>
    </row>
    <row r="17" spans="1:4" x14ac:dyDescent="0.2">
      <c r="A17" s="43" t="s">
        <v>39</v>
      </c>
      <c r="B17" s="16" t="s">
        <v>42</v>
      </c>
      <c r="C17" s="23">
        <v>0.22</v>
      </c>
      <c r="D17" s="17">
        <f>D16*C17</f>
        <v>17.2502</v>
      </c>
    </row>
    <row r="18" spans="1:4" x14ac:dyDescent="0.2">
      <c r="A18" s="43" t="s">
        <v>40</v>
      </c>
      <c r="B18" s="16" t="s">
        <v>43</v>
      </c>
      <c r="C18" s="23">
        <v>0.05</v>
      </c>
      <c r="D18" s="17">
        <f>D16*C18</f>
        <v>3.9205000000000001</v>
      </c>
    </row>
    <row r="19" spans="1:4" ht="15.75" x14ac:dyDescent="0.25">
      <c r="A19" s="18"/>
      <c r="B19" s="24" t="s">
        <v>2</v>
      </c>
      <c r="C19" s="18"/>
      <c r="D19" s="22">
        <f>SUM(D16:D18)</f>
        <v>99.580700000000007</v>
      </c>
    </row>
    <row r="20" spans="1:4" ht="15.75" x14ac:dyDescent="0.25">
      <c r="A20" s="43" t="s">
        <v>44</v>
      </c>
      <c r="B20" s="21" t="s">
        <v>14</v>
      </c>
      <c r="C20" s="18"/>
      <c r="D20" s="20"/>
    </row>
    <row r="21" spans="1:4" ht="15.75" x14ac:dyDescent="0.25">
      <c r="A21" s="43" t="s">
        <v>45</v>
      </c>
      <c r="B21" s="16" t="s">
        <v>75</v>
      </c>
      <c r="C21" s="14">
        <v>1.1000000000000001</v>
      </c>
      <c r="D21" s="17">
        <f>C21*D12</f>
        <v>71.5</v>
      </c>
    </row>
    <row r="22" spans="1:4" ht="15.75" x14ac:dyDescent="0.25">
      <c r="A22" s="15"/>
      <c r="B22" s="21" t="s">
        <v>4</v>
      </c>
      <c r="C22" s="14"/>
      <c r="D22" s="22">
        <f>D19+D21</f>
        <v>171.08070000000001</v>
      </c>
    </row>
    <row r="23" spans="1:4" x14ac:dyDescent="0.2">
      <c r="A23" s="43" t="s">
        <v>46</v>
      </c>
      <c r="B23" s="16" t="s">
        <v>25</v>
      </c>
      <c r="C23" s="23">
        <v>0.05</v>
      </c>
      <c r="D23" s="17">
        <v>12.32</v>
      </c>
    </row>
    <row r="24" spans="1:4" x14ac:dyDescent="0.2">
      <c r="A24" s="43" t="s">
        <v>47</v>
      </c>
      <c r="B24" s="16" t="s">
        <v>26</v>
      </c>
      <c r="C24" s="23">
        <v>0.15</v>
      </c>
      <c r="D24" s="17">
        <f>D22*C24</f>
        <v>25.662105</v>
      </c>
    </row>
    <row r="25" spans="1:4" ht="15.75" x14ac:dyDescent="0.25">
      <c r="A25" s="15"/>
      <c r="B25" s="24" t="s">
        <v>9</v>
      </c>
      <c r="C25" s="14"/>
      <c r="D25" s="22">
        <f>D23+D24</f>
        <v>37.982105000000004</v>
      </c>
    </row>
    <row r="26" spans="1:4" ht="15.75" x14ac:dyDescent="0.25">
      <c r="A26" s="15"/>
      <c r="B26" s="24" t="s">
        <v>6</v>
      </c>
      <c r="C26" s="14"/>
      <c r="D26" s="22">
        <f>D22+D25</f>
        <v>209.06280500000003</v>
      </c>
    </row>
    <row r="27" spans="1:4" x14ac:dyDescent="0.2">
      <c r="A27" s="43" t="s">
        <v>54</v>
      </c>
      <c r="B27" s="16" t="s">
        <v>27</v>
      </c>
      <c r="C27" s="23">
        <v>0.05</v>
      </c>
      <c r="D27" s="17">
        <f>D26*C27</f>
        <v>10.453140250000002</v>
      </c>
    </row>
    <row r="28" spans="1:4" ht="15.75" x14ac:dyDescent="0.25">
      <c r="A28" s="15"/>
      <c r="B28" s="24" t="s">
        <v>8</v>
      </c>
      <c r="C28" s="14"/>
      <c r="D28" s="22">
        <f>D26+D27</f>
        <v>219.51594525000002</v>
      </c>
    </row>
    <row r="29" spans="1:4" x14ac:dyDescent="0.2">
      <c r="A29" s="43" t="s">
        <v>55</v>
      </c>
      <c r="B29" s="16" t="s">
        <v>7</v>
      </c>
      <c r="C29" s="15">
        <v>0</v>
      </c>
      <c r="D29" s="17">
        <f>D28*C29</f>
        <v>0</v>
      </c>
    </row>
    <row r="30" spans="1:4" ht="15.75" x14ac:dyDescent="0.25">
      <c r="A30" s="43" t="s">
        <v>56</v>
      </c>
      <c r="B30" s="24" t="s">
        <v>16</v>
      </c>
      <c r="C30" s="14"/>
      <c r="D30" s="61">
        <f>ROUND((D28+D29),0)</f>
        <v>220</v>
      </c>
    </row>
    <row r="31" spans="1:4" x14ac:dyDescent="0.2">
      <c r="A31" s="25"/>
      <c r="B31" s="25"/>
      <c r="C31" s="25"/>
      <c r="D31" s="25"/>
    </row>
    <row r="32" spans="1:4" x14ac:dyDescent="0.2">
      <c r="A32" s="25"/>
      <c r="B32" s="25"/>
      <c r="C32" s="25"/>
      <c r="D32" s="25"/>
    </row>
    <row r="33" spans="1:3" x14ac:dyDescent="0.2">
      <c r="A33" s="25"/>
    </row>
    <row r="34" spans="1:3" x14ac:dyDescent="0.2">
      <c r="B34" s="13" t="s">
        <v>48</v>
      </c>
      <c r="C34" s="13" t="s">
        <v>49</v>
      </c>
    </row>
  </sheetData>
  <mergeCells count="7">
    <mergeCell ref="A12:C12"/>
    <mergeCell ref="A13:C13"/>
    <mergeCell ref="B15:C15"/>
    <mergeCell ref="A6:D6"/>
    <mergeCell ref="A7:D7"/>
    <mergeCell ref="A8:D8"/>
    <mergeCell ref="A9:D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46B03-D36B-4C47-A030-300F331332F0}">
  <sheetPr>
    <pageSetUpPr fitToPage="1"/>
  </sheetPr>
  <dimension ref="A1:K37"/>
  <sheetViews>
    <sheetView workbookViewId="0">
      <selection activeCell="F1" sqref="F1"/>
    </sheetView>
  </sheetViews>
  <sheetFormatPr defaultRowHeight="15" x14ac:dyDescent="0.2"/>
  <cols>
    <col min="1" max="1" width="5.7109375" style="13" customWidth="1"/>
    <col min="2" max="2" width="60" style="13" customWidth="1"/>
    <col min="3" max="3" width="10.28515625" style="13" customWidth="1"/>
    <col min="4" max="4" width="18.140625" style="13" customWidth="1"/>
    <col min="5" max="5" width="14.140625" style="13" customWidth="1"/>
    <col min="6" max="6" width="14.7109375" style="13" customWidth="1"/>
    <col min="7" max="16384" width="9.140625" style="13"/>
  </cols>
  <sheetData>
    <row r="1" spans="1:11" s="12" customFormat="1" ht="18" x14ac:dyDescent="0.25">
      <c r="A1" s="13"/>
      <c r="D1" s="44" t="s">
        <v>28</v>
      </c>
      <c r="E1" s="26"/>
      <c r="F1" s="26"/>
      <c r="H1" s="13"/>
      <c r="I1" s="27"/>
      <c r="J1" s="28"/>
    </row>
    <row r="2" spans="1:11" s="12" customFormat="1" ht="18" x14ac:dyDescent="0.25">
      <c r="A2" s="29"/>
      <c r="D2" s="45" t="s">
        <v>29</v>
      </c>
      <c r="E2" s="30"/>
      <c r="F2" s="30"/>
      <c r="H2" s="31"/>
      <c r="I2" s="30"/>
      <c r="J2" s="32"/>
    </row>
    <row r="3" spans="1:11" s="12" customFormat="1" ht="18" x14ac:dyDescent="0.25">
      <c r="A3" s="29"/>
      <c r="D3" s="45" t="s">
        <v>30</v>
      </c>
      <c r="E3" s="26"/>
      <c r="F3" s="26"/>
      <c r="H3" s="31"/>
      <c r="I3" s="27"/>
      <c r="J3" s="28"/>
    </row>
    <row r="4" spans="1:11" s="12" customFormat="1" ht="18" x14ac:dyDescent="0.25">
      <c r="A4" s="29"/>
      <c r="D4" s="45" t="s">
        <v>31</v>
      </c>
      <c r="E4" s="26"/>
      <c r="F4" s="26"/>
      <c r="H4" s="31"/>
      <c r="I4" s="33"/>
      <c r="J4" s="34"/>
    </row>
    <row r="5" spans="1:11" s="12" customFormat="1" ht="18" x14ac:dyDescent="0.25">
      <c r="A5" s="29"/>
      <c r="D5" s="45" t="s">
        <v>32</v>
      </c>
      <c r="E5" s="26"/>
      <c r="F5" s="26"/>
      <c r="H5" s="31"/>
      <c r="J5" s="35"/>
    </row>
    <row r="6" spans="1:11" s="12" customFormat="1" ht="39.75" customHeight="1" x14ac:dyDescent="0.25">
      <c r="A6" s="70" t="s">
        <v>33</v>
      </c>
      <c r="B6" s="70"/>
      <c r="C6" s="70"/>
      <c r="D6" s="70"/>
      <c r="E6" s="37"/>
      <c r="F6" s="37"/>
      <c r="G6" s="37"/>
      <c r="H6" s="37"/>
      <c r="I6" s="37"/>
      <c r="J6" s="37"/>
      <c r="K6" s="13"/>
    </row>
    <row r="7" spans="1:11" s="12" customFormat="1" ht="15.75" x14ac:dyDescent="0.25">
      <c r="A7" s="70" t="s">
        <v>34</v>
      </c>
      <c r="B7" s="70"/>
      <c r="C7" s="70"/>
      <c r="D7" s="70"/>
      <c r="E7" s="37"/>
      <c r="F7" s="37"/>
      <c r="G7" s="37"/>
      <c r="H7" s="37"/>
      <c r="I7" s="37"/>
      <c r="J7" s="37"/>
      <c r="K7" s="13"/>
    </row>
    <row r="8" spans="1:11" s="12" customFormat="1" ht="15.75" x14ac:dyDescent="0.25">
      <c r="A8" s="70" t="s">
        <v>76</v>
      </c>
      <c r="B8" s="70"/>
      <c r="C8" s="70"/>
      <c r="D8" s="70"/>
      <c r="E8" s="37"/>
      <c r="F8" s="37"/>
      <c r="G8" s="37"/>
      <c r="H8" s="37"/>
      <c r="I8" s="37"/>
      <c r="J8" s="37"/>
      <c r="K8" s="13"/>
    </row>
    <row r="9" spans="1:11" s="12" customFormat="1" ht="14.25" x14ac:dyDescent="0.2">
      <c r="A9" s="71" t="s">
        <v>73</v>
      </c>
      <c r="B9" s="71"/>
      <c r="C9" s="71"/>
      <c r="D9" s="71"/>
      <c r="E9" s="38"/>
      <c r="F9" s="38"/>
      <c r="G9" s="38"/>
      <c r="H9" s="38"/>
      <c r="I9" s="38"/>
      <c r="J9" s="38"/>
      <c r="K9" s="36"/>
    </row>
    <row r="10" spans="1:11" s="12" customFormat="1" ht="14.25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12" customFormat="1" ht="18" x14ac:dyDescent="0.25">
      <c r="A11" s="39"/>
      <c r="B11" s="39"/>
      <c r="C11" s="39"/>
      <c r="D11" s="39"/>
      <c r="E11" s="39"/>
      <c r="F11" s="36"/>
    </row>
    <row r="12" spans="1:11" s="12" customFormat="1" ht="14.25" x14ac:dyDescent="0.2">
      <c r="A12" s="63" t="s">
        <v>37</v>
      </c>
      <c r="B12" s="64"/>
      <c r="C12" s="65"/>
      <c r="D12" s="40">
        <v>65</v>
      </c>
      <c r="F12" s="36"/>
    </row>
    <row r="13" spans="1:11" s="12" customFormat="1" ht="15.75" x14ac:dyDescent="0.25">
      <c r="A13" s="66" t="s">
        <v>36</v>
      </c>
      <c r="B13" s="66"/>
      <c r="C13" s="67"/>
      <c r="D13" s="41">
        <v>0</v>
      </c>
      <c r="E13" s="37"/>
      <c r="F13" s="36"/>
      <c r="G13" s="37"/>
      <c r="H13" s="37"/>
      <c r="I13" s="37"/>
      <c r="J13" s="37"/>
      <c r="K13" s="13"/>
    </row>
    <row r="14" spans="1:11" s="12" customFormat="1" ht="30" x14ac:dyDescent="0.25">
      <c r="A14" s="46" t="s">
        <v>50</v>
      </c>
      <c r="B14" s="47" t="s">
        <v>51</v>
      </c>
      <c r="C14" s="46" t="s">
        <v>52</v>
      </c>
      <c r="D14" s="48" t="s">
        <v>53</v>
      </c>
      <c r="E14" s="48" t="s">
        <v>53</v>
      </c>
      <c r="F14" s="48" t="s">
        <v>53</v>
      </c>
      <c r="H14" s="37"/>
      <c r="I14" s="37"/>
      <c r="J14" s="37"/>
      <c r="K14" s="13"/>
    </row>
    <row r="15" spans="1:11" ht="18.75" customHeight="1" x14ac:dyDescent="0.25">
      <c r="A15" s="14">
        <v>1</v>
      </c>
      <c r="B15" s="68" t="s">
        <v>0</v>
      </c>
      <c r="C15" s="69"/>
      <c r="D15" s="14"/>
      <c r="E15" s="14"/>
      <c r="F15" s="14"/>
    </row>
    <row r="16" spans="1:11" ht="29.25" customHeight="1" x14ac:dyDescent="0.2">
      <c r="A16" s="43" t="s">
        <v>38</v>
      </c>
      <c r="B16" s="42" t="s">
        <v>71</v>
      </c>
      <c r="C16" s="15"/>
      <c r="D16" s="17">
        <v>78.41</v>
      </c>
      <c r="E16" s="17">
        <v>78.41</v>
      </c>
      <c r="F16" s="17">
        <v>78.41</v>
      </c>
    </row>
    <row r="17" spans="1:6" x14ac:dyDescent="0.2">
      <c r="A17" s="43" t="s">
        <v>39</v>
      </c>
      <c r="B17" s="42" t="s">
        <v>80</v>
      </c>
      <c r="C17" s="23">
        <v>0.1</v>
      </c>
      <c r="D17" s="17">
        <f>D16*C17</f>
        <v>7.8410000000000002</v>
      </c>
      <c r="E17" s="17"/>
      <c r="F17" s="17"/>
    </row>
    <row r="18" spans="1:6" x14ac:dyDescent="0.2">
      <c r="A18" s="43"/>
      <c r="B18" s="42" t="s">
        <v>78</v>
      </c>
      <c r="C18" s="23">
        <v>0.25</v>
      </c>
      <c r="D18" s="17"/>
      <c r="E18" s="17">
        <f>E16*C18</f>
        <v>19.602499999999999</v>
      </c>
      <c r="F18" s="17"/>
    </row>
    <row r="19" spans="1:6" x14ac:dyDescent="0.2">
      <c r="A19" s="43"/>
      <c r="B19" s="42" t="s">
        <v>79</v>
      </c>
      <c r="C19" s="23">
        <v>0.5</v>
      </c>
      <c r="D19" s="17"/>
      <c r="E19" s="17"/>
      <c r="F19" s="17">
        <f>F16*C19</f>
        <v>39.204999999999998</v>
      </c>
    </row>
    <row r="20" spans="1:6" x14ac:dyDescent="0.2">
      <c r="A20" s="43" t="s">
        <v>40</v>
      </c>
      <c r="B20" s="16" t="s">
        <v>42</v>
      </c>
      <c r="C20" s="23">
        <v>0.22</v>
      </c>
      <c r="D20" s="17">
        <f>(SUM(D16:D19))*C20</f>
        <v>18.975219999999997</v>
      </c>
      <c r="E20" s="17">
        <f>(SUM(E16:E19)*C20)</f>
        <v>21.562749999999998</v>
      </c>
      <c r="F20" s="17">
        <f>(SUM(F16:F19)*C20)</f>
        <v>25.875299999999999</v>
      </c>
    </row>
    <row r="21" spans="1:6" x14ac:dyDescent="0.2">
      <c r="A21" s="43" t="s">
        <v>77</v>
      </c>
      <c r="B21" s="16" t="s">
        <v>43</v>
      </c>
      <c r="C21" s="23">
        <v>0.05</v>
      </c>
      <c r="D21" s="17">
        <f>(SUM(D16:D19))*$C$21</f>
        <v>4.3125499999999999</v>
      </c>
      <c r="E21" s="17">
        <f>(SUM(E16:E19))*$C$21</f>
        <v>4.9006249999999998</v>
      </c>
      <c r="F21" s="17">
        <f>(SUM(F16:F19))*$C$21</f>
        <v>5.8807499999999999</v>
      </c>
    </row>
    <row r="22" spans="1:6" ht="15.75" x14ac:dyDescent="0.25">
      <c r="A22" s="18"/>
      <c r="B22" s="24" t="s">
        <v>2</v>
      </c>
      <c r="C22" s="18"/>
      <c r="D22" s="22">
        <f>SUM(D16:D21)</f>
        <v>109.53876999999999</v>
      </c>
      <c r="E22" s="22">
        <f>SUM(E16:E21)</f>
        <v>124.47587499999999</v>
      </c>
      <c r="F22" s="22">
        <f>SUM(F16:F21)</f>
        <v>149.37105</v>
      </c>
    </row>
    <row r="23" spans="1:6" ht="15.75" x14ac:dyDescent="0.25">
      <c r="A23" s="43" t="s">
        <v>44</v>
      </c>
      <c r="B23" s="21" t="s">
        <v>14</v>
      </c>
      <c r="C23" s="18"/>
      <c r="D23" s="20"/>
      <c r="E23" s="20"/>
      <c r="F23" s="20"/>
    </row>
    <row r="24" spans="1:6" ht="15.75" x14ac:dyDescent="0.25">
      <c r="A24" s="43" t="s">
        <v>45</v>
      </c>
      <c r="B24" s="16" t="s">
        <v>75</v>
      </c>
      <c r="C24" s="14">
        <v>2</v>
      </c>
      <c r="D24" s="17">
        <f>C24*D12</f>
        <v>130</v>
      </c>
      <c r="E24" s="17">
        <f>C24*D12</f>
        <v>130</v>
      </c>
      <c r="F24" s="17">
        <f>C24*D12</f>
        <v>130</v>
      </c>
    </row>
    <row r="25" spans="1:6" ht="15.75" x14ac:dyDescent="0.25">
      <c r="A25" s="15"/>
      <c r="B25" s="21" t="s">
        <v>4</v>
      </c>
      <c r="C25" s="14"/>
      <c r="D25" s="22">
        <f>D22+D24</f>
        <v>239.53877</v>
      </c>
      <c r="E25" s="22">
        <f>E22+E24</f>
        <v>254.47587499999997</v>
      </c>
      <c r="F25" s="22">
        <f>F22+F24</f>
        <v>279.37104999999997</v>
      </c>
    </row>
    <row r="26" spans="1:6" x14ac:dyDescent="0.2">
      <c r="A26" s="43" t="s">
        <v>46</v>
      </c>
      <c r="B26" s="16" t="s">
        <v>25</v>
      </c>
      <c r="C26" s="23">
        <v>0.05</v>
      </c>
      <c r="D26" s="17">
        <f>D25*C26</f>
        <v>11.976938500000001</v>
      </c>
      <c r="E26" s="17">
        <f>E25*C26</f>
        <v>12.723793749999999</v>
      </c>
      <c r="F26" s="17">
        <f>F25*C26</f>
        <v>13.968552499999999</v>
      </c>
    </row>
    <row r="27" spans="1:6" x14ac:dyDescent="0.2">
      <c r="A27" s="43" t="s">
        <v>47</v>
      </c>
      <c r="B27" s="16" t="s">
        <v>26</v>
      </c>
      <c r="C27" s="23">
        <v>0.15</v>
      </c>
      <c r="D27" s="17">
        <v>34.65</v>
      </c>
      <c r="E27" s="17">
        <v>38</v>
      </c>
      <c r="F27" s="17">
        <v>44.3</v>
      </c>
    </row>
    <row r="28" spans="1:6" ht="15.75" x14ac:dyDescent="0.25">
      <c r="A28" s="15"/>
      <c r="B28" s="24" t="s">
        <v>9</v>
      </c>
      <c r="C28" s="14"/>
      <c r="D28" s="22">
        <f>D26+D27</f>
        <v>46.626938500000001</v>
      </c>
      <c r="E28" s="22">
        <f>E26+E27</f>
        <v>50.723793749999999</v>
      </c>
      <c r="F28" s="22">
        <f>F26+F27</f>
        <v>58.268552499999998</v>
      </c>
    </row>
    <row r="29" spans="1:6" ht="15.75" x14ac:dyDescent="0.25">
      <c r="A29" s="15"/>
      <c r="B29" s="24" t="s">
        <v>6</v>
      </c>
      <c r="C29" s="14"/>
      <c r="D29" s="22">
        <f>D25+D28</f>
        <v>286.16570849999999</v>
      </c>
      <c r="E29" s="22">
        <f>E25+E28</f>
        <v>305.19966875</v>
      </c>
      <c r="F29" s="22">
        <f>F25+F28</f>
        <v>337.63960249999997</v>
      </c>
    </row>
    <row r="30" spans="1:6" x14ac:dyDescent="0.2">
      <c r="A30" s="43" t="s">
        <v>54</v>
      </c>
      <c r="B30" s="16" t="s">
        <v>27</v>
      </c>
      <c r="C30" s="23">
        <v>0.05</v>
      </c>
      <c r="D30" s="17">
        <f>D29*C30</f>
        <v>14.308285425000001</v>
      </c>
      <c r="E30" s="17">
        <f>E29*C30</f>
        <v>15.259983437500001</v>
      </c>
      <c r="F30" s="17">
        <f>F29*C30</f>
        <v>16.881980124999998</v>
      </c>
    </row>
    <row r="31" spans="1:6" ht="15.75" x14ac:dyDescent="0.25">
      <c r="A31" s="15"/>
      <c r="B31" s="24" t="s">
        <v>8</v>
      </c>
      <c r="C31" s="14"/>
      <c r="D31" s="22">
        <f>D29+D30</f>
        <v>300.473993925</v>
      </c>
      <c r="E31" s="22">
        <f>E29+E30</f>
        <v>320.45965218750001</v>
      </c>
      <c r="F31" s="22">
        <f>F29+F30</f>
        <v>354.52158262499995</v>
      </c>
    </row>
    <row r="32" spans="1:6" x14ac:dyDescent="0.2">
      <c r="A32" s="43" t="s">
        <v>55</v>
      </c>
      <c r="B32" s="16" t="s">
        <v>7</v>
      </c>
      <c r="C32" s="15">
        <v>0</v>
      </c>
      <c r="D32" s="17">
        <f>D31*C32</f>
        <v>0</v>
      </c>
      <c r="E32" s="17">
        <f>E31*D32</f>
        <v>0</v>
      </c>
      <c r="F32" s="17">
        <f>F31*E32</f>
        <v>0</v>
      </c>
    </row>
    <row r="33" spans="1:6" ht="15.75" x14ac:dyDescent="0.25">
      <c r="A33" s="43" t="s">
        <v>56</v>
      </c>
      <c r="B33" s="24" t="s">
        <v>16</v>
      </c>
      <c r="C33" s="14"/>
      <c r="D33" s="61">
        <f>ROUND((D31+D32),0)</f>
        <v>300</v>
      </c>
      <c r="E33" s="61">
        <f>ROUND((E31+E32),0)</f>
        <v>320</v>
      </c>
      <c r="F33" s="61">
        <f>ROUND((F31+F32),0)</f>
        <v>355</v>
      </c>
    </row>
    <row r="34" spans="1:6" x14ac:dyDescent="0.2">
      <c r="A34" s="25"/>
      <c r="B34" s="25"/>
      <c r="C34" s="25"/>
      <c r="D34" s="25"/>
    </row>
    <row r="35" spans="1:6" x14ac:dyDescent="0.2">
      <c r="A35" s="25"/>
      <c r="B35" s="25"/>
      <c r="C35" s="25"/>
      <c r="D35" s="25"/>
    </row>
    <row r="36" spans="1:6" x14ac:dyDescent="0.2">
      <c r="A36" s="25"/>
    </row>
    <row r="37" spans="1:6" x14ac:dyDescent="0.2">
      <c r="B37" s="13" t="s">
        <v>48</v>
      </c>
      <c r="C37" s="13" t="s">
        <v>49</v>
      </c>
    </row>
  </sheetData>
  <mergeCells count="7">
    <mergeCell ref="B15:C15"/>
    <mergeCell ref="A6:D6"/>
    <mergeCell ref="A7:D7"/>
    <mergeCell ref="A8:D8"/>
    <mergeCell ref="A9:D9"/>
    <mergeCell ref="A12:C12"/>
    <mergeCell ref="A13:C13"/>
  </mergeCells>
  <pageMargins left="0.78740157480314965" right="0" top="0" bottom="0.35433070866141736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36BD-AD59-4F80-94C1-715812D10B4D}">
  <sheetPr>
    <tabColor theme="2" tint="-0.499984740745262"/>
    <pageSetUpPr fitToPage="1"/>
  </sheetPr>
  <dimension ref="A1:K34"/>
  <sheetViews>
    <sheetView topLeftCell="A11" workbookViewId="0">
      <selection activeCell="B16" sqref="B16"/>
    </sheetView>
  </sheetViews>
  <sheetFormatPr defaultRowHeight="15" x14ac:dyDescent="0.2"/>
  <cols>
    <col min="1" max="1" width="5.7109375" style="13" customWidth="1"/>
    <col min="2" max="2" width="60" style="13" customWidth="1"/>
    <col min="3" max="3" width="10.28515625" style="13" customWidth="1"/>
    <col min="4" max="4" width="18.140625" style="13" customWidth="1"/>
    <col min="5" max="16384" width="9.140625" style="13"/>
  </cols>
  <sheetData>
    <row r="1" spans="1:11" s="12" customFormat="1" ht="18" x14ac:dyDescent="0.25">
      <c r="A1" s="13"/>
      <c r="D1" s="44" t="s">
        <v>28</v>
      </c>
      <c r="E1" s="26"/>
      <c r="F1" s="26"/>
      <c r="H1" s="13"/>
      <c r="I1" s="27"/>
      <c r="J1" s="28"/>
    </row>
    <row r="2" spans="1:11" s="12" customFormat="1" ht="18" x14ac:dyDescent="0.25">
      <c r="A2" s="29"/>
      <c r="D2" s="45" t="s">
        <v>29</v>
      </c>
      <c r="E2" s="30"/>
      <c r="F2" s="30"/>
      <c r="H2" s="31"/>
      <c r="I2" s="30"/>
      <c r="J2" s="32"/>
    </row>
    <row r="3" spans="1:11" s="12" customFormat="1" ht="18" x14ac:dyDescent="0.25">
      <c r="A3" s="29"/>
      <c r="D3" s="45" t="s">
        <v>30</v>
      </c>
      <c r="E3" s="26"/>
      <c r="F3" s="26"/>
      <c r="H3" s="31"/>
      <c r="I3" s="27"/>
      <c r="J3" s="28"/>
    </row>
    <row r="4" spans="1:11" s="12" customFormat="1" ht="18" x14ac:dyDescent="0.25">
      <c r="A4" s="29"/>
      <c r="D4" s="45" t="s">
        <v>31</v>
      </c>
      <c r="E4" s="26"/>
      <c r="F4" s="26"/>
      <c r="H4" s="31"/>
      <c r="I4" s="33"/>
      <c r="J4" s="34"/>
    </row>
    <row r="5" spans="1:11" s="12" customFormat="1" ht="18" x14ac:dyDescent="0.25">
      <c r="A5" s="29"/>
      <c r="D5" s="45" t="s">
        <v>32</v>
      </c>
      <c r="E5" s="26"/>
      <c r="F5" s="26"/>
      <c r="H5" s="31"/>
      <c r="J5" s="35"/>
    </row>
    <row r="6" spans="1:11" s="12" customFormat="1" ht="39.75" customHeight="1" x14ac:dyDescent="0.25">
      <c r="A6" s="70" t="s">
        <v>33</v>
      </c>
      <c r="B6" s="70"/>
      <c r="C6" s="70"/>
      <c r="D6" s="70"/>
      <c r="E6" s="37"/>
      <c r="F6" s="37"/>
      <c r="G6" s="37"/>
      <c r="H6" s="37"/>
      <c r="I6" s="37"/>
      <c r="J6" s="37"/>
      <c r="K6" s="13"/>
    </row>
    <row r="7" spans="1:11" s="12" customFormat="1" ht="15.75" x14ac:dyDescent="0.25">
      <c r="A7" s="70" t="s">
        <v>34</v>
      </c>
      <c r="B7" s="70"/>
      <c r="C7" s="70"/>
      <c r="D7" s="70"/>
      <c r="E7" s="37"/>
      <c r="F7" s="37"/>
      <c r="G7" s="37"/>
      <c r="H7" s="37"/>
      <c r="I7" s="37"/>
      <c r="J7" s="37"/>
      <c r="K7" s="13"/>
    </row>
    <row r="8" spans="1:11" s="12" customFormat="1" ht="15.75" x14ac:dyDescent="0.25">
      <c r="A8" s="70" t="s">
        <v>58</v>
      </c>
      <c r="B8" s="70"/>
      <c r="C8" s="70"/>
      <c r="D8" s="70"/>
      <c r="E8" s="37"/>
      <c r="F8" s="37"/>
      <c r="G8" s="37"/>
      <c r="H8" s="37"/>
      <c r="I8" s="37"/>
      <c r="J8" s="37"/>
      <c r="K8" s="13"/>
    </row>
    <row r="9" spans="1:11" s="12" customFormat="1" ht="14.25" x14ac:dyDescent="0.2">
      <c r="A9" s="71" t="s">
        <v>73</v>
      </c>
      <c r="B9" s="71"/>
      <c r="C9" s="71"/>
      <c r="D9" s="71"/>
      <c r="E9" s="38"/>
      <c r="F9" s="38"/>
      <c r="G9" s="38"/>
      <c r="H9" s="38"/>
      <c r="I9" s="38"/>
      <c r="J9" s="38"/>
      <c r="K9" s="36"/>
    </row>
    <row r="10" spans="1:11" s="12" customFormat="1" ht="14.25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12" customFormat="1" ht="18" x14ac:dyDescent="0.25">
      <c r="A11" s="39"/>
      <c r="B11" s="39"/>
      <c r="C11" s="39"/>
      <c r="D11" s="39"/>
      <c r="E11" s="39"/>
      <c r="F11" s="36"/>
    </row>
    <row r="12" spans="1:11" s="12" customFormat="1" ht="14.25" x14ac:dyDescent="0.2">
      <c r="A12" s="63" t="s">
        <v>37</v>
      </c>
      <c r="B12" s="64"/>
      <c r="C12" s="65"/>
      <c r="D12" s="40">
        <v>65</v>
      </c>
      <c r="F12" s="36"/>
    </row>
    <row r="13" spans="1:11" s="12" customFormat="1" ht="15.75" x14ac:dyDescent="0.25">
      <c r="A13" s="66" t="s">
        <v>36</v>
      </c>
      <c r="B13" s="66"/>
      <c r="C13" s="67"/>
      <c r="D13" s="41">
        <v>0</v>
      </c>
      <c r="E13" s="37"/>
      <c r="F13" s="36"/>
      <c r="G13" s="37"/>
      <c r="H13" s="37"/>
      <c r="I13" s="37"/>
      <c r="J13" s="37"/>
      <c r="K13" s="13"/>
    </row>
    <row r="14" spans="1:11" s="12" customFormat="1" ht="30" x14ac:dyDescent="0.25">
      <c r="A14" s="46" t="s">
        <v>50</v>
      </c>
      <c r="B14" s="47" t="s">
        <v>51</v>
      </c>
      <c r="C14" s="46" t="s">
        <v>52</v>
      </c>
      <c r="D14" s="48" t="s">
        <v>53</v>
      </c>
      <c r="E14" s="37"/>
      <c r="H14" s="37"/>
      <c r="I14" s="37"/>
      <c r="J14" s="37"/>
      <c r="K14" s="13"/>
    </row>
    <row r="15" spans="1:11" ht="18.75" customHeight="1" x14ac:dyDescent="0.25">
      <c r="A15" s="14">
        <v>1</v>
      </c>
      <c r="B15" s="68" t="s">
        <v>0</v>
      </c>
      <c r="C15" s="69"/>
      <c r="D15" s="14"/>
      <c r="E15" s="37"/>
    </row>
    <row r="16" spans="1:11" ht="29.25" customHeight="1" x14ac:dyDescent="0.2">
      <c r="A16" s="43" t="s">
        <v>38</v>
      </c>
      <c r="B16" s="42" t="s">
        <v>59</v>
      </c>
      <c r="C16" s="15"/>
      <c r="D16" s="17">
        <f>15400/176</f>
        <v>87.5</v>
      </c>
    </row>
    <row r="17" spans="1:4" x14ac:dyDescent="0.2">
      <c r="A17" s="43" t="s">
        <v>39</v>
      </c>
      <c r="B17" s="16" t="s">
        <v>42</v>
      </c>
      <c r="C17" s="23">
        <v>0.22</v>
      </c>
      <c r="D17" s="17">
        <f>D16*C17</f>
        <v>19.25</v>
      </c>
    </row>
    <row r="18" spans="1:4" x14ac:dyDescent="0.2">
      <c r="A18" s="43" t="s">
        <v>40</v>
      </c>
      <c r="B18" s="16" t="s">
        <v>43</v>
      </c>
      <c r="C18" s="23">
        <v>0.05</v>
      </c>
      <c r="D18" s="17">
        <f>D16*C18</f>
        <v>4.375</v>
      </c>
    </row>
    <row r="19" spans="1:4" ht="15.75" x14ac:dyDescent="0.25">
      <c r="A19" s="18"/>
      <c r="B19" s="19" t="s">
        <v>2</v>
      </c>
      <c r="C19" s="18"/>
      <c r="D19" s="22">
        <f>SUM(D16:D18)</f>
        <v>111.125</v>
      </c>
    </row>
    <row r="20" spans="1:4" ht="15.75" x14ac:dyDescent="0.25">
      <c r="A20" s="43" t="s">
        <v>44</v>
      </c>
      <c r="B20" s="21" t="s">
        <v>14</v>
      </c>
      <c r="C20" s="18"/>
      <c r="D20" s="20"/>
    </row>
    <row r="21" spans="1:4" ht="15.75" x14ac:dyDescent="0.25">
      <c r="A21" s="43" t="s">
        <v>45</v>
      </c>
      <c r="B21" s="16" t="s">
        <v>75</v>
      </c>
      <c r="C21" s="14">
        <v>1.1000000000000001</v>
      </c>
      <c r="D21" s="17">
        <f>C21*D12</f>
        <v>71.5</v>
      </c>
    </row>
    <row r="22" spans="1:4" ht="15.75" x14ac:dyDescent="0.25">
      <c r="A22" s="15"/>
      <c r="B22" s="21" t="s">
        <v>4</v>
      </c>
      <c r="C22" s="14"/>
      <c r="D22" s="22">
        <f>D19+D21</f>
        <v>182.625</v>
      </c>
    </row>
    <row r="23" spans="1:4" x14ac:dyDescent="0.2">
      <c r="A23" s="43" t="s">
        <v>46</v>
      </c>
      <c r="B23" s="16" t="s">
        <v>25</v>
      </c>
      <c r="C23" s="23">
        <v>0.05</v>
      </c>
      <c r="D23" s="17">
        <v>9.35</v>
      </c>
    </row>
    <row r="24" spans="1:4" x14ac:dyDescent="0.2">
      <c r="A24" s="43" t="s">
        <v>47</v>
      </c>
      <c r="B24" s="16" t="s">
        <v>26</v>
      </c>
      <c r="C24" s="23">
        <v>0.25</v>
      </c>
      <c r="D24" s="17">
        <f>D22*C24</f>
        <v>45.65625</v>
      </c>
    </row>
    <row r="25" spans="1:4" ht="15.75" x14ac:dyDescent="0.25">
      <c r="A25" s="15"/>
      <c r="B25" s="19" t="s">
        <v>9</v>
      </c>
      <c r="C25" s="14"/>
      <c r="D25" s="22">
        <f>D23+D24</f>
        <v>55.006250000000001</v>
      </c>
    </row>
    <row r="26" spans="1:4" ht="15.75" x14ac:dyDescent="0.25">
      <c r="A26" s="15"/>
      <c r="B26" s="24" t="s">
        <v>6</v>
      </c>
      <c r="C26" s="14"/>
      <c r="D26" s="22">
        <f>D22+D25</f>
        <v>237.63124999999999</v>
      </c>
    </row>
    <row r="27" spans="1:4" x14ac:dyDescent="0.2">
      <c r="A27" s="43" t="s">
        <v>54</v>
      </c>
      <c r="B27" s="16" t="s">
        <v>27</v>
      </c>
      <c r="C27" s="23">
        <v>0.05</v>
      </c>
      <c r="D27" s="17">
        <f>D26*C27</f>
        <v>11.881562500000001</v>
      </c>
    </row>
    <row r="28" spans="1:4" ht="15.75" x14ac:dyDescent="0.25">
      <c r="A28" s="15"/>
      <c r="B28" s="24" t="s">
        <v>8</v>
      </c>
      <c r="C28" s="14"/>
      <c r="D28" s="22">
        <f>D26+D27</f>
        <v>249.5128125</v>
      </c>
    </row>
    <row r="29" spans="1:4" x14ac:dyDescent="0.2">
      <c r="A29" s="43" t="s">
        <v>55</v>
      </c>
      <c r="B29" s="16" t="s">
        <v>7</v>
      </c>
      <c r="C29" s="15">
        <v>0</v>
      </c>
      <c r="D29" s="17">
        <f>D28*C29</f>
        <v>0</v>
      </c>
    </row>
    <row r="30" spans="1:4" ht="15.75" x14ac:dyDescent="0.25">
      <c r="A30" s="43" t="s">
        <v>56</v>
      </c>
      <c r="B30" s="24" t="s">
        <v>16</v>
      </c>
      <c r="C30" s="14"/>
      <c r="D30" s="61">
        <f>D28+D29</f>
        <v>249.5128125</v>
      </c>
    </row>
    <row r="31" spans="1:4" x14ac:dyDescent="0.2">
      <c r="A31" s="25"/>
      <c r="B31" s="25"/>
      <c r="C31" s="25"/>
      <c r="D31" s="25"/>
    </row>
    <row r="32" spans="1:4" x14ac:dyDescent="0.2">
      <c r="A32" s="25"/>
      <c r="B32" s="25"/>
      <c r="C32" s="25"/>
      <c r="D32" s="25"/>
    </row>
    <row r="33" spans="1:3" x14ac:dyDescent="0.2">
      <c r="A33" s="25"/>
    </row>
    <row r="34" spans="1:3" x14ac:dyDescent="0.2">
      <c r="B34" s="13" t="s">
        <v>48</v>
      </c>
      <c r="C34" s="13" t="s">
        <v>49</v>
      </c>
    </row>
  </sheetData>
  <mergeCells count="7">
    <mergeCell ref="B15:C15"/>
    <mergeCell ref="A6:D6"/>
    <mergeCell ref="A7:D7"/>
    <mergeCell ref="A8:D8"/>
    <mergeCell ref="A9:D9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181E1-D97D-4F0E-896A-F54C5C2F1D67}">
  <sheetPr>
    <pageSetUpPr fitToPage="1"/>
  </sheetPr>
  <dimension ref="A1:K34"/>
  <sheetViews>
    <sheetView topLeftCell="A8" workbookViewId="0">
      <selection activeCell="D30" sqref="D30"/>
    </sheetView>
  </sheetViews>
  <sheetFormatPr defaultRowHeight="15" x14ac:dyDescent="0.2"/>
  <cols>
    <col min="1" max="1" width="5.7109375" style="13" customWidth="1"/>
    <col min="2" max="2" width="60" style="13" customWidth="1"/>
    <col min="3" max="3" width="10.28515625" style="13" customWidth="1"/>
    <col min="4" max="4" width="18.140625" style="13" customWidth="1"/>
    <col min="5" max="16384" width="9.140625" style="13"/>
  </cols>
  <sheetData>
    <row r="1" spans="1:11" s="12" customFormat="1" ht="18" x14ac:dyDescent="0.25">
      <c r="A1" s="13"/>
      <c r="D1" s="44" t="s">
        <v>28</v>
      </c>
      <c r="E1" s="26"/>
      <c r="F1" s="26"/>
      <c r="H1" s="13"/>
      <c r="I1" s="27"/>
      <c r="J1" s="28"/>
    </row>
    <row r="2" spans="1:11" s="12" customFormat="1" ht="18" x14ac:dyDescent="0.25">
      <c r="A2" s="29"/>
      <c r="D2" s="45" t="s">
        <v>29</v>
      </c>
      <c r="E2" s="30"/>
      <c r="F2" s="30"/>
      <c r="H2" s="31"/>
      <c r="I2" s="30"/>
      <c r="J2" s="32"/>
    </row>
    <row r="3" spans="1:11" s="12" customFormat="1" ht="18" x14ac:dyDescent="0.25">
      <c r="A3" s="29"/>
      <c r="D3" s="45" t="s">
        <v>30</v>
      </c>
      <c r="E3" s="26"/>
      <c r="F3" s="26"/>
      <c r="H3" s="31"/>
      <c r="I3" s="27"/>
      <c r="J3" s="28"/>
    </row>
    <row r="4" spans="1:11" s="12" customFormat="1" ht="18" x14ac:dyDescent="0.25">
      <c r="A4" s="29"/>
      <c r="D4" s="45" t="s">
        <v>31</v>
      </c>
      <c r="E4" s="26"/>
      <c r="F4" s="26"/>
      <c r="H4" s="31"/>
      <c r="I4" s="33"/>
      <c r="J4" s="34"/>
    </row>
    <row r="5" spans="1:11" s="12" customFormat="1" ht="18" x14ac:dyDescent="0.25">
      <c r="A5" s="29"/>
      <c r="D5" s="45" t="s">
        <v>32</v>
      </c>
      <c r="E5" s="26"/>
      <c r="F5" s="26"/>
      <c r="H5" s="31"/>
      <c r="J5" s="35"/>
    </row>
    <row r="6" spans="1:11" s="12" customFormat="1" ht="39.75" customHeight="1" x14ac:dyDescent="0.25">
      <c r="A6" s="70" t="s">
        <v>33</v>
      </c>
      <c r="B6" s="70"/>
      <c r="C6" s="70"/>
      <c r="D6" s="70"/>
      <c r="E6" s="37"/>
      <c r="F6" s="37"/>
      <c r="G6" s="37"/>
      <c r="H6" s="37"/>
      <c r="I6" s="37"/>
      <c r="J6" s="37"/>
      <c r="K6" s="13"/>
    </row>
    <row r="7" spans="1:11" s="12" customFormat="1" ht="15.75" x14ac:dyDescent="0.25">
      <c r="A7" s="70" t="s">
        <v>34</v>
      </c>
      <c r="B7" s="70"/>
      <c r="C7" s="70"/>
      <c r="D7" s="70"/>
      <c r="E7" s="37"/>
      <c r="F7" s="37"/>
      <c r="G7" s="37"/>
      <c r="H7" s="37"/>
      <c r="I7" s="37"/>
      <c r="J7" s="37"/>
      <c r="K7" s="13"/>
    </row>
    <row r="8" spans="1:11" s="12" customFormat="1" ht="15.75" x14ac:dyDescent="0.25">
      <c r="A8" s="70" t="s">
        <v>81</v>
      </c>
      <c r="B8" s="70"/>
      <c r="C8" s="70"/>
      <c r="D8" s="70"/>
      <c r="E8" s="37"/>
      <c r="F8" s="37"/>
      <c r="G8" s="37"/>
      <c r="H8" s="37"/>
      <c r="I8" s="37"/>
      <c r="J8" s="37"/>
      <c r="K8" s="13"/>
    </row>
    <row r="9" spans="1:11" s="12" customFormat="1" ht="14.25" x14ac:dyDescent="0.2">
      <c r="A9" s="71" t="s">
        <v>74</v>
      </c>
      <c r="B9" s="71"/>
      <c r="C9" s="71"/>
      <c r="D9" s="71"/>
      <c r="E9" s="38"/>
      <c r="F9" s="38"/>
      <c r="G9" s="38"/>
      <c r="H9" s="38"/>
      <c r="I9" s="38"/>
      <c r="J9" s="38"/>
      <c r="K9" s="36"/>
    </row>
    <row r="10" spans="1:11" s="12" customFormat="1" ht="14.25" x14ac:dyDescent="0.2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s="12" customFormat="1" ht="18" x14ac:dyDescent="0.25">
      <c r="A11" s="39"/>
      <c r="B11" s="39"/>
      <c r="C11" s="39"/>
      <c r="D11" s="39"/>
      <c r="E11" s="39"/>
      <c r="F11" s="36"/>
    </row>
    <row r="12" spans="1:11" s="12" customFormat="1" ht="14.25" x14ac:dyDescent="0.2">
      <c r="A12" s="63" t="s">
        <v>37</v>
      </c>
      <c r="B12" s="64"/>
      <c r="C12" s="65"/>
      <c r="D12" s="40">
        <v>65</v>
      </c>
      <c r="F12" s="36"/>
    </row>
    <row r="13" spans="1:11" s="12" customFormat="1" ht="15.75" x14ac:dyDescent="0.25">
      <c r="A13" s="66" t="s">
        <v>36</v>
      </c>
      <c r="B13" s="66"/>
      <c r="C13" s="67"/>
      <c r="D13" s="41">
        <v>0</v>
      </c>
      <c r="E13" s="37"/>
      <c r="F13" s="36"/>
      <c r="G13" s="37"/>
      <c r="H13" s="37"/>
      <c r="I13" s="37"/>
      <c r="J13" s="37"/>
      <c r="K13" s="13"/>
    </row>
    <row r="14" spans="1:11" s="12" customFormat="1" ht="30" x14ac:dyDescent="0.25">
      <c r="A14" s="46" t="s">
        <v>50</v>
      </c>
      <c r="B14" s="47" t="s">
        <v>51</v>
      </c>
      <c r="C14" s="46" t="s">
        <v>52</v>
      </c>
      <c r="D14" s="48" t="s">
        <v>53</v>
      </c>
      <c r="E14" s="37"/>
      <c r="H14" s="37"/>
      <c r="I14" s="37"/>
      <c r="J14" s="37"/>
      <c r="K14" s="13"/>
    </row>
    <row r="15" spans="1:11" ht="18.75" customHeight="1" x14ac:dyDescent="0.25">
      <c r="A15" s="14">
        <v>1</v>
      </c>
      <c r="B15" s="68" t="s">
        <v>0</v>
      </c>
      <c r="C15" s="69"/>
      <c r="D15" s="14"/>
      <c r="E15" s="37"/>
    </row>
    <row r="16" spans="1:11" ht="29.25" customHeight="1" x14ac:dyDescent="0.2">
      <c r="A16" s="43" t="s">
        <v>38</v>
      </c>
      <c r="B16" s="42" t="s">
        <v>59</v>
      </c>
      <c r="C16" s="15"/>
      <c r="D16" s="17">
        <f>15400/176</f>
        <v>87.5</v>
      </c>
    </row>
    <row r="17" spans="1:4" x14ac:dyDescent="0.2">
      <c r="A17" s="43" t="s">
        <v>39</v>
      </c>
      <c r="B17" s="16" t="s">
        <v>42</v>
      </c>
      <c r="C17" s="23">
        <v>0.22</v>
      </c>
      <c r="D17" s="17">
        <f>D16*C17</f>
        <v>19.25</v>
      </c>
    </row>
    <row r="18" spans="1:4" x14ac:dyDescent="0.2">
      <c r="A18" s="43" t="s">
        <v>40</v>
      </c>
      <c r="B18" s="16" t="s">
        <v>43</v>
      </c>
      <c r="C18" s="23">
        <v>0.05</v>
      </c>
      <c r="D18" s="17">
        <f>D16*C18</f>
        <v>4.375</v>
      </c>
    </row>
    <row r="19" spans="1:4" ht="15.75" x14ac:dyDescent="0.25">
      <c r="A19" s="18"/>
      <c r="B19" s="19" t="s">
        <v>2</v>
      </c>
      <c r="C19" s="18"/>
      <c r="D19" s="22">
        <f>D17+D16</f>
        <v>106.75</v>
      </c>
    </row>
    <row r="20" spans="1:4" ht="15.75" x14ac:dyDescent="0.25">
      <c r="A20" s="43" t="s">
        <v>44</v>
      </c>
      <c r="B20" s="21" t="s">
        <v>14</v>
      </c>
      <c r="C20" s="18"/>
      <c r="D20" s="20"/>
    </row>
    <row r="21" spans="1:4" ht="15.75" x14ac:dyDescent="0.25">
      <c r="A21" s="43" t="s">
        <v>45</v>
      </c>
      <c r="B21" s="16" t="s">
        <v>57</v>
      </c>
      <c r="C21" s="14">
        <v>1.5</v>
      </c>
      <c r="D21" s="17">
        <f>C21*D12</f>
        <v>97.5</v>
      </c>
    </row>
    <row r="22" spans="1:4" ht="15.75" x14ac:dyDescent="0.25">
      <c r="A22" s="15"/>
      <c r="B22" s="21" t="s">
        <v>4</v>
      </c>
      <c r="C22" s="14"/>
      <c r="D22" s="22">
        <f>D19+D21</f>
        <v>204.25</v>
      </c>
    </row>
    <row r="23" spans="1:4" x14ac:dyDescent="0.2">
      <c r="A23" s="43" t="s">
        <v>46</v>
      </c>
      <c r="B23" s="16" t="s">
        <v>25</v>
      </c>
      <c r="C23" s="23">
        <v>0.05</v>
      </c>
      <c r="D23" s="17">
        <v>12.5</v>
      </c>
    </row>
    <row r="24" spans="1:4" x14ac:dyDescent="0.2">
      <c r="A24" s="43" t="s">
        <v>47</v>
      </c>
      <c r="B24" s="16" t="s">
        <v>26</v>
      </c>
      <c r="C24" s="23">
        <v>0.15</v>
      </c>
      <c r="D24" s="17">
        <f>D22*C24</f>
        <v>30.637499999999999</v>
      </c>
    </row>
    <row r="25" spans="1:4" ht="15.75" x14ac:dyDescent="0.25">
      <c r="A25" s="15"/>
      <c r="B25" s="19" t="s">
        <v>9</v>
      </c>
      <c r="C25" s="14"/>
      <c r="D25" s="22">
        <f>D23+D24</f>
        <v>43.137500000000003</v>
      </c>
    </row>
    <row r="26" spans="1:4" ht="15.75" x14ac:dyDescent="0.25">
      <c r="A26" s="15"/>
      <c r="B26" s="24" t="s">
        <v>6</v>
      </c>
      <c r="C26" s="14"/>
      <c r="D26" s="22">
        <f>D22+D25</f>
        <v>247.38749999999999</v>
      </c>
    </row>
    <row r="27" spans="1:4" x14ac:dyDescent="0.2">
      <c r="A27" s="43" t="s">
        <v>54</v>
      </c>
      <c r="B27" s="16" t="s">
        <v>27</v>
      </c>
      <c r="C27" s="23">
        <v>0.05</v>
      </c>
      <c r="D27" s="17">
        <f>D26*C27</f>
        <v>12.369375</v>
      </c>
    </row>
    <row r="28" spans="1:4" ht="15.75" x14ac:dyDescent="0.25">
      <c r="A28" s="15"/>
      <c r="B28" s="24" t="s">
        <v>8</v>
      </c>
      <c r="C28" s="14"/>
      <c r="D28" s="22">
        <f>D26+D27</f>
        <v>259.75687499999998</v>
      </c>
    </row>
    <row r="29" spans="1:4" x14ac:dyDescent="0.2">
      <c r="A29" s="43" t="s">
        <v>55</v>
      </c>
      <c r="B29" s="16" t="s">
        <v>7</v>
      </c>
      <c r="C29" s="15">
        <v>0</v>
      </c>
      <c r="D29" s="17">
        <f>D28*C29</f>
        <v>0</v>
      </c>
    </row>
    <row r="30" spans="1:4" ht="15.75" x14ac:dyDescent="0.25">
      <c r="A30" s="43" t="s">
        <v>56</v>
      </c>
      <c r="B30" s="24" t="s">
        <v>16</v>
      </c>
      <c r="C30" s="14"/>
      <c r="D30" s="75">
        <f>D28+D29</f>
        <v>259.75687499999998</v>
      </c>
    </row>
    <row r="31" spans="1:4" x14ac:dyDescent="0.2">
      <c r="A31" s="25"/>
      <c r="B31" s="25"/>
      <c r="C31" s="25"/>
      <c r="D31" s="25"/>
    </row>
    <row r="32" spans="1:4" x14ac:dyDescent="0.2">
      <c r="A32" s="25"/>
      <c r="B32" s="25"/>
      <c r="C32" s="25"/>
      <c r="D32" s="25"/>
    </row>
    <row r="33" spans="1:3" x14ac:dyDescent="0.2">
      <c r="A33" s="25"/>
    </row>
    <row r="34" spans="1:3" x14ac:dyDescent="0.2">
      <c r="B34" s="13" t="s">
        <v>48</v>
      </c>
      <c r="C34" s="13" t="s">
        <v>49</v>
      </c>
    </row>
  </sheetData>
  <mergeCells count="7">
    <mergeCell ref="B15:C15"/>
    <mergeCell ref="A6:D6"/>
    <mergeCell ref="A7:D7"/>
    <mergeCell ref="A8:D8"/>
    <mergeCell ref="A9:D9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D41"/>
  <sheetViews>
    <sheetView topLeftCell="A14" zoomScaleNormal="100" workbookViewId="0">
      <selection activeCell="D15" sqref="D15"/>
    </sheetView>
  </sheetViews>
  <sheetFormatPr defaultRowHeight="15" x14ac:dyDescent="0.25"/>
  <cols>
    <col min="2" max="2" width="42.5703125" customWidth="1"/>
    <col min="3" max="3" width="24.5703125" customWidth="1"/>
    <col min="4" max="4" width="18.5703125" customWidth="1"/>
  </cols>
  <sheetData>
    <row r="1" spans="1:4" x14ac:dyDescent="0.25">
      <c r="B1" s="1"/>
      <c r="C1" s="2"/>
      <c r="D1" s="2"/>
    </row>
    <row r="2" spans="1:4" ht="16.5" customHeight="1" x14ac:dyDescent="0.25">
      <c r="B2" s="1"/>
      <c r="C2" s="2"/>
      <c r="D2" s="2"/>
    </row>
    <row r="3" spans="1:4" x14ac:dyDescent="0.25">
      <c r="B3" s="1"/>
      <c r="C3" s="2"/>
      <c r="D3" s="2"/>
    </row>
    <row r="4" spans="1:4" s="5" customFormat="1" ht="23.25" customHeight="1" x14ac:dyDescent="0.25">
      <c r="A4"/>
      <c r="B4" s="1"/>
      <c r="C4" s="2"/>
      <c r="D4" s="2"/>
    </row>
    <row r="5" spans="1:4" ht="15.75" x14ac:dyDescent="0.25">
      <c r="B5" s="10"/>
      <c r="C5" s="10"/>
      <c r="D5" s="10"/>
    </row>
    <row r="6" spans="1:4" ht="15.75" x14ac:dyDescent="0.25">
      <c r="B6" s="10"/>
      <c r="C6" s="10"/>
      <c r="D6" s="10"/>
    </row>
    <row r="7" spans="1:4" s="9" customFormat="1" ht="15.75" x14ac:dyDescent="0.25">
      <c r="A7"/>
      <c r="B7" s="10"/>
      <c r="C7" s="10"/>
      <c r="D7" s="10"/>
    </row>
    <row r="8" spans="1:4" ht="15.75" x14ac:dyDescent="0.25">
      <c r="B8" s="10"/>
      <c r="C8" s="10"/>
      <c r="D8" s="10"/>
    </row>
    <row r="9" spans="1:4" ht="15.75" x14ac:dyDescent="0.25">
      <c r="B9" s="10"/>
      <c r="C9" s="10"/>
      <c r="D9" s="10"/>
    </row>
    <row r="10" spans="1:4" ht="15.75" x14ac:dyDescent="0.25">
      <c r="B10" s="10"/>
      <c r="C10" s="10"/>
      <c r="D10" s="10"/>
    </row>
    <row r="11" spans="1:4" ht="15.75" x14ac:dyDescent="0.25">
      <c r="B11" s="10"/>
      <c r="C11" s="10"/>
      <c r="D11" s="10"/>
    </row>
    <row r="12" spans="1:4" ht="15.75" thickBot="1" x14ac:dyDescent="0.3">
      <c r="B12" s="2"/>
    </row>
    <row r="13" spans="1:4" ht="60" customHeight="1" x14ac:dyDescent="0.25">
      <c r="A13" s="72" t="s">
        <v>23</v>
      </c>
      <c r="B13" s="73"/>
      <c r="C13" s="73"/>
      <c r="D13" s="74"/>
    </row>
    <row r="14" spans="1:4" s="5" customFormat="1" ht="15.75" x14ac:dyDescent="0.25">
      <c r="A14" s="49"/>
      <c r="B14" s="50" t="s">
        <v>0</v>
      </c>
      <c r="C14" s="49"/>
      <c r="D14" s="49" t="s">
        <v>1</v>
      </c>
    </row>
    <row r="15" spans="1:4" ht="29.25" x14ac:dyDescent="0.25">
      <c r="A15" s="51">
        <v>1</v>
      </c>
      <c r="B15" s="52" t="s">
        <v>60</v>
      </c>
      <c r="C15" s="51"/>
      <c r="D15" s="53">
        <f>13300/176</f>
        <v>75.568181818181813</v>
      </c>
    </row>
    <row r="16" spans="1:4" ht="29.25" x14ac:dyDescent="0.25">
      <c r="A16" s="51">
        <v>2</v>
      </c>
      <c r="B16" s="52" t="s">
        <v>15</v>
      </c>
      <c r="C16" s="51"/>
      <c r="D16" s="53">
        <f>D15*22%</f>
        <v>16.625</v>
      </c>
    </row>
    <row r="17" spans="1:4" x14ac:dyDescent="0.25">
      <c r="A17" s="51"/>
      <c r="B17" s="52" t="s">
        <v>43</v>
      </c>
      <c r="C17" s="51"/>
      <c r="D17" s="53">
        <f>D15*5%</f>
        <v>3.7784090909090908</v>
      </c>
    </row>
    <row r="18" spans="1:4" x14ac:dyDescent="0.25">
      <c r="A18" s="54"/>
      <c r="B18" s="55" t="s">
        <v>2</v>
      </c>
      <c r="C18" s="54"/>
      <c r="D18" s="56">
        <f>SUM(D15:D17)</f>
        <v>95.971590909090907</v>
      </c>
    </row>
    <row r="19" spans="1:4" x14ac:dyDescent="0.25">
      <c r="A19" s="51">
        <v>3</v>
      </c>
      <c r="B19" s="52" t="s">
        <v>3</v>
      </c>
      <c r="C19" s="51"/>
      <c r="D19" s="51"/>
    </row>
    <row r="20" spans="1:4" x14ac:dyDescent="0.25">
      <c r="A20" s="51"/>
      <c r="B20" s="52" t="s">
        <v>18</v>
      </c>
      <c r="C20" s="51" t="s">
        <v>70</v>
      </c>
      <c r="D20" s="53">
        <f>1.8*65</f>
        <v>117</v>
      </c>
    </row>
    <row r="21" spans="1:4" x14ac:dyDescent="0.25">
      <c r="A21" s="51"/>
      <c r="B21" s="52" t="s">
        <v>11</v>
      </c>
      <c r="C21" s="51" t="s">
        <v>61</v>
      </c>
      <c r="D21" s="51">
        <f>0.04*480</f>
        <v>19.2</v>
      </c>
    </row>
    <row r="22" spans="1:4" x14ac:dyDescent="0.25">
      <c r="A22" s="51"/>
      <c r="B22" s="52" t="s">
        <v>22</v>
      </c>
      <c r="C22" s="51" t="s">
        <v>62</v>
      </c>
      <c r="D22" s="53">
        <f>0.24*220</f>
        <v>52.8</v>
      </c>
    </row>
    <row r="23" spans="1:4" x14ac:dyDescent="0.25">
      <c r="A23" s="51"/>
      <c r="B23" s="52" t="s">
        <v>21</v>
      </c>
      <c r="C23" s="51"/>
      <c r="D23" s="51">
        <v>1.42</v>
      </c>
    </row>
    <row r="24" spans="1:4" x14ac:dyDescent="0.25">
      <c r="A24" s="51"/>
      <c r="B24" s="55" t="s">
        <v>2</v>
      </c>
      <c r="C24" s="49"/>
      <c r="D24" s="57">
        <f>SUM(D20:D23)</f>
        <v>190.42</v>
      </c>
    </row>
    <row r="25" spans="1:4" x14ac:dyDescent="0.25">
      <c r="A25" s="49"/>
      <c r="B25" s="58" t="s">
        <v>4</v>
      </c>
      <c r="C25" s="49"/>
      <c r="D25" s="57">
        <f>D18+D24</f>
        <v>286.39159090909089</v>
      </c>
    </row>
    <row r="26" spans="1:4" x14ac:dyDescent="0.25">
      <c r="A26" s="51"/>
      <c r="B26" s="52" t="s">
        <v>65</v>
      </c>
      <c r="C26" s="59">
        <v>0.2</v>
      </c>
      <c r="D26" s="53">
        <f>D25*C26</f>
        <v>57.278318181818179</v>
      </c>
    </row>
    <row r="27" spans="1:4" x14ac:dyDescent="0.25">
      <c r="A27" s="51"/>
      <c r="B27" s="52" t="s">
        <v>63</v>
      </c>
      <c r="C27" s="59">
        <v>0.05</v>
      </c>
      <c r="D27" s="53">
        <f>D25*C27</f>
        <v>14.319579545454545</v>
      </c>
    </row>
    <row r="28" spans="1:4" x14ac:dyDescent="0.25">
      <c r="A28" s="51"/>
      <c r="B28" s="52" t="s">
        <v>64</v>
      </c>
      <c r="C28" s="59">
        <v>0.15</v>
      </c>
      <c r="D28" s="53">
        <f>D25*C28</f>
        <v>42.958738636363634</v>
      </c>
    </row>
    <row r="29" spans="1:4" x14ac:dyDescent="0.25">
      <c r="A29" s="51"/>
      <c r="B29" s="55" t="s">
        <v>5</v>
      </c>
      <c r="C29" s="51"/>
      <c r="D29" s="57">
        <f>SUM(D26:D28)</f>
        <v>114.55663636363636</v>
      </c>
    </row>
    <row r="30" spans="1:4" x14ac:dyDescent="0.25">
      <c r="A30" s="51"/>
      <c r="B30" s="60" t="s">
        <v>6</v>
      </c>
      <c r="C30" s="49"/>
      <c r="D30" s="57">
        <f>D18+D24+D29</f>
        <v>400.94822727272725</v>
      </c>
    </row>
    <row r="31" spans="1:4" x14ac:dyDescent="0.25">
      <c r="A31" s="51"/>
      <c r="B31" s="52" t="s">
        <v>72</v>
      </c>
      <c r="C31" s="59">
        <v>0.05</v>
      </c>
      <c r="D31" s="53">
        <f>D30*C31</f>
        <v>20.047411363636364</v>
      </c>
    </row>
    <row r="32" spans="1:4" x14ac:dyDescent="0.25">
      <c r="A32" s="51"/>
      <c r="B32" s="60" t="s">
        <v>8</v>
      </c>
      <c r="C32" s="49"/>
      <c r="D32" s="57">
        <f>D30+D31</f>
        <v>420.99563863636359</v>
      </c>
    </row>
    <row r="33" spans="1:4" x14ac:dyDescent="0.25">
      <c r="A33" s="51"/>
      <c r="B33" s="52" t="s">
        <v>7</v>
      </c>
      <c r="C33" s="59">
        <v>0.2</v>
      </c>
      <c r="D33" s="53">
        <v>0</v>
      </c>
    </row>
    <row r="34" spans="1:4" ht="30" x14ac:dyDescent="0.25">
      <c r="A34" s="51"/>
      <c r="B34" s="60" t="s">
        <v>24</v>
      </c>
      <c r="C34" s="49"/>
      <c r="D34" s="57">
        <f>D32+D33</f>
        <v>420.99563863636359</v>
      </c>
    </row>
    <row r="35" spans="1:4" x14ac:dyDescent="0.25">
      <c r="A35" s="3"/>
      <c r="B35" s="4"/>
      <c r="C35" s="3"/>
      <c r="D35" s="7"/>
    </row>
    <row r="36" spans="1:4" x14ac:dyDescent="0.25">
      <c r="A36" s="6"/>
      <c r="B36" s="6"/>
      <c r="C36" s="6"/>
      <c r="D36" s="6"/>
    </row>
    <row r="37" spans="1:4" ht="15.75" x14ac:dyDescent="0.25">
      <c r="A37" s="6"/>
      <c r="B37" s="11"/>
      <c r="C37" s="11"/>
      <c r="D37" s="11"/>
    </row>
    <row r="38" spans="1:4" x14ac:dyDescent="0.25">
      <c r="A38" s="6"/>
      <c r="B38" s="8"/>
      <c r="C38" s="8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1"/>
      <c r="C40" s="1"/>
      <c r="D40" s="1"/>
    </row>
    <row r="41" spans="1:4" x14ac:dyDescent="0.25">
      <c r="A41" s="1"/>
    </row>
  </sheetData>
  <mergeCells count="1">
    <mergeCell ref="A13:D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D41"/>
  <sheetViews>
    <sheetView topLeftCell="A13" zoomScaleNormal="100" workbookViewId="0">
      <selection activeCell="B15" sqref="B15"/>
    </sheetView>
  </sheetViews>
  <sheetFormatPr defaultRowHeight="15" x14ac:dyDescent="0.25"/>
  <cols>
    <col min="1" max="1" width="5.7109375" customWidth="1"/>
    <col min="2" max="2" width="42.5703125" customWidth="1"/>
    <col min="3" max="3" width="29.5703125" customWidth="1"/>
    <col min="4" max="4" width="18.7109375" customWidth="1"/>
  </cols>
  <sheetData>
    <row r="1" spans="1:4" ht="24" customHeight="1" x14ac:dyDescent="0.25">
      <c r="B1" s="1"/>
      <c r="C1" s="2"/>
      <c r="D1" s="2"/>
    </row>
    <row r="2" spans="1:4" ht="16.5" customHeight="1" x14ac:dyDescent="0.25">
      <c r="B2" s="1"/>
      <c r="C2" s="2"/>
      <c r="D2" s="2"/>
    </row>
    <row r="3" spans="1:4" ht="16.5" customHeight="1" x14ac:dyDescent="0.25">
      <c r="B3" s="1"/>
      <c r="C3" s="2"/>
      <c r="D3" s="2"/>
    </row>
    <row r="4" spans="1:4" s="5" customFormat="1" ht="30.75" customHeight="1" x14ac:dyDescent="0.25">
      <c r="A4"/>
      <c r="B4" s="1"/>
      <c r="C4" s="2"/>
      <c r="D4" s="2"/>
    </row>
    <row r="5" spans="1:4" ht="15.75" x14ac:dyDescent="0.25">
      <c r="B5" s="10"/>
      <c r="C5" s="10"/>
      <c r="D5" s="10"/>
    </row>
    <row r="6" spans="1:4" ht="15.75" x14ac:dyDescent="0.25">
      <c r="B6" s="10"/>
      <c r="C6" s="10"/>
      <c r="D6" s="10"/>
    </row>
    <row r="7" spans="1:4" s="9" customFormat="1" ht="15.75" x14ac:dyDescent="0.25">
      <c r="A7"/>
      <c r="B7" s="10"/>
      <c r="C7" s="10"/>
      <c r="D7" s="10"/>
    </row>
    <row r="8" spans="1:4" ht="15.75" x14ac:dyDescent="0.25">
      <c r="B8" s="10"/>
      <c r="C8" s="10"/>
      <c r="D8" s="10"/>
    </row>
    <row r="9" spans="1:4" ht="15.75" x14ac:dyDescent="0.25">
      <c r="B9" s="10"/>
      <c r="C9" s="10"/>
      <c r="D9" s="10"/>
    </row>
    <row r="10" spans="1:4" ht="25.5" customHeight="1" x14ac:dyDescent="0.25">
      <c r="B10" s="10"/>
      <c r="C10" s="10"/>
      <c r="D10" s="10"/>
    </row>
    <row r="11" spans="1:4" ht="40.5" customHeight="1" x14ac:dyDescent="0.25">
      <c r="B11" s="10"/>
      <c r="C11" s="10"/>
      <c r="D11" s="10"/>
    </row>
    <row r="12" spans="1:4" ht="40.5" customHeight="1" thickBot="1" x14ac:dyDescent="0.3">
      <c r="B12" s="2"/>
    </row>
    <row r="13" spans="1:4" ht="47.25" customHeight="1" x14ac:dyDescent="0.25">
      <c r="A13" s="72" t="s">
        <v>17</v>
      </c>
      <c r="B13" s="73"/>
      <c r="C13" s="73"/>
      <c r="D13" s="74"/>
    </row>
    <row r="14" spans="1:4" s="5" customFormat="1" ht="15.75" x14ac:dyDescent="0.25">
      <c r="A14" s="49"/>
      <c r="B14" s="50" t="s">
        <v>0</v>
      </c>
      <c r="C14" s="49"/>
      <c r="D14" s="49" t="s">
        <v>1</v>
      </c>
    </row>
    <row r="15" spans="1:4" ht="43.5" x14ac:dyDescent="0.25">
      <c r="A15" s="51">
        <v>1</v>
      </c>
      <c r="B15" s="52" t="s">
        <v>68</v>
      </c>
      <c r="C15" s="51"/>
      <c r="D15" s="53">
        <f>13300/176</f>
        <v>75.568181818181813</v>
      </c>
    </row>
    <row r="16" spans="1:4" ht="29.25" x14ac:dyDescent="0.25">
      <c r="A16" s="51">
        <v>2</v>
      </c>
      <c r="B16" s="52" t="s">
        <v>15</v>
      </c>
      <c r="C16" s="51"/>
      <c r="D16" s="53">
        <f>D15*22%</f>
        <v>16.625</v>
      </c>
    </row>
    <row r="17" spans="1:4" x14ac:dyDescent="0.25">
      <c r="A17" s="51"/>
      <c r="B17" s="52" t="s">
        <v>41</v>
      </c>
      <c r="C17" s="51"/>
      <c r="D17" s="53">
        <f>D15*5%</f>
        <v>3.7784090909090908</v>
      </c>
    </row>
    <row r="18" spans="1:4" x14ac:dyDescent="0.25">
      <c r="A18" s="54"/>
      <c r="B18" s="55" t="s">
        <v>2</v>
      </c>
      <c r="C18" s="54"/>
      <c r="D18" s="56">
        <f>SUM(D15:D17)</f>
        <v>95.971590909090907</v>
      </c>
    </row>
    <row r="19" spans="1:4" x14ac:dyDescent="0.25">
      <c r="A19" s="51">
        <v>3</v>
      </c>
      <c r="B19" s="52" t="s">
        <v>3</v>
      </c>
      <c r="C19" s="51"/>
      <c r="D19" s="51"/>
    </row>
    <row r="20" spans="1:4" x14ac:dyDescent="0.25">
      <c r="A20" s="51"/>
      <c r="B20" s="52" t="s">
        <v>18</v>
      </c>
      <c r="C20" s="51" t="s">
        <v>69</v>
      </c>
      <c r="D20" s="53">
        <f>1.2*65</f>
        <v>78</v>
      </c>
    </row>
    <row r="21" spans="1:4" x14ac:dyDescent="0.25">
      <c r="A21" s="51"/>
      <c r="B21" s="52" t="s">
        <v>11</v>
      </c>
      <c r="C21" s="51" t="s">
        <v>66</v>
      </c>
      <c r="D21" s="53">
        <f>0.03*480</f>
        <v>14.399999999999999</v>
      </c>
    </row>
    <row r="22" spans="1:4" x14ac:dyDescent="0.25">
      <c r="A22" s="51"/>
      <c r="B22" s="52" t="s">
        <v>20</v>
      </c>
      <c r="C22" s="51" t="s">
        <v>67</v>
      </c>
      <c r="D22" s="53">
        <f>5.8*2</f>
        <v>11.6</v>
      </c>
    </row>
    <row r="23" spans="1:4" x14ac:dyDescent="0.25">
      <c r="A23" s="51"/>
      <c r="B23" s="52" t="s">
        <v>21</v>
      </c>
      <c r="C23" s="51"/>
      <c r="D23" s="51">
        <v>4.38</v>
      </c>
    </row>
    <row r="24" spans="1:4" ht="31.5" customHeight="1" x14ac:dyDescent="0.25">
      <c r="A24" s="51"/>
      <c r="B24" s="55" t="s">
        <v>2</v>
      </c>
      <c r="C24" s="49"/>
      <c r="D24" s="57">
        <f>SUM(D20:D23)</f>
        <v>108.38</v>
      </c>
    </row>
    <row r="25" spans="1:4" ht="28.5" customHeight="1" x14ac:dyDescent="0.25">
      <c r="A25" s="49"/>
      <c r="B25" s="58" t="s">
        <v>4</v>
      </c>
      <c r="C25" s="49"/>
      <c r="D25" s="57">
        <f>D18+D24</f>
        <v>204.3515909090909</v>
      </c>
    </row>
    <row r="26" spans="1:4" x14ac:dyDescent="0.25">
      <c r="A26" s="51"/>
      <c r="B26" s="52" t="s">
        <v>65</v>
      </c>
      <c r="C26" s="59">
        <v>0.2</v>
      </c>
      <c r="D26" s="53">
        <f>D25*C26</f>
        <v>40.870318181818185</v>
      </c>
    </row>
    <row r="27" spans="1:4" x14ac:dyDescent="0.25">
      <c r="A27" s="51"/>
      <c r="B27" s="52" t="s">
        <v>63</v>
      </c>
      <c r="C27" s="59">
        <v>0.05</v>
      </c>
      <c r="D27" s="53">
        <f>D25*C27</f>
        <v>10.217579545454546</v>
      </c>
    </row>
    <row r="28" spans="1:4" x14ac:dyDescent="0.25">
      <c r="A28" s="51"/>
      <c r="B28" s="52" t="s">
        <v>12</v>
      </c>
      <c r="C28" s="59">
        <v>0.15</v>
      </c>
      <c r="D28" s="53">
        <f>D25*C28</f>
        <v>30.652738636363633</v>
      </c>
    </row>
    <row r="29" spans="1:4" x14ac:dyDescent="0.25">
      <c r="A29" s="51"/>
      <c r="B29" s="55" t="s">
        <v>5</v>
      </c>
      <c r="C29" s="51"/>
      <c r="D29" s="57">
        <f>SUM(D26:D28)</f>
        <v>81.740636363636369</v>
      </c>
    </row>
    <row r="30" spans="1:4" x14ac:dyDescent="0.25">
      <c r="A30" s="51"/>
      <c r="B30" s="60" t="s">
        <v>6</v>
      </c>
      <c r="C30" s="49"/>
      <c r="D30" s="57">
        <f>D18+D24+D29</f>
        <v>286.09222727272726</v>
      </c>
    </row>
    <row r="31" spans="1:4" x14ac:dyDescent="0.25">
      <c r="A31" s="51"/>
      <c r="B31" s="52" t="s">
        <v>10</v>
      </c>
      <c r="C31" s="59">
        <v>0.05</v>
      </c>
      <c r="D31" s="53">
        <f>D30*C31</f>
        <v>14.304611363636363</v>
      </c>
    </row>
    <row r="32" spans="1:4" x14ac:dyDescent="0.25">
      <c r="A32" s="51"/>
      <c r="B32" s="60" t="s">
        <v>8</v>
      </c>
      <c r="C32" s="49"/>
      <c r="D32" s="57">
        <f>D30+D31</f>
        <v>300.39683863636361</v>
      </c>
    </row>
    <row r="33" spans="1:4" x14ac:dyDescent="0.25">
      <c r="A33" s="51"/>
      <c r="B33" s="52" t="s">
        <v>7</v>
      </c>
      <c r="C33" s="59">
        <v>0.2</v>
      </c>
      <c r="D33" s="53">
        <v>0</v>
      </c>
    </row>
    <row r="34" spans="1:4" ht="30" x14ac:dyDescent="0.25">
      <c r="A34" s="51"/>
      <c r="B34" s="60" t="s">
        <v>19</v>
      </c>
      <c r="C34" s="49"/>
      <c r="D34" s="57">
        <f>D32+D33</f>
        <v>300.39683863636361</v>
      </c>
    </row>
    <row r="35" spans="1:4" x14ac:dyDescent="0.25">
      <c r="A35" s="51"/>
      <c r="B35" s="49" t="s">
        <v>13</v>
      </c>
      <c r="C35" s="51"/>
      <c r="D35" s="62"/>
    </row>
    <row r="36" spans="1:4" x14ac:dyDescent="0.25">
      <c r="A36" s="6"/>
      <c r="B36" s="6"/>
      <c r="C36" s="6"/>
      <c r="D36" s="6"/>
    </row>
    <row r="37" spans="1:4" x14ac:dyDescent="0.25">
      <c r="A37" s="6"/>
      <c r="B37" s="6"/>
      <c r="C37" s="6"/>
      <c r="D37" s="6"/>
    </row>
    <row r="38" spans="1:4" x14ac:dyDescent="0.25">
      <c r="A38" s="6"/>
      <c r="B38" s="8"/>
      <c r="C38" s="8"/>
      <c r="D38" s="6"/>
    </row>
    <row r="39" spans="1:4" x14ac:dyDescent="0.25">
      <c r="A39" s="6"/>
      <c r="B39" s="6"/>
      <c r="C39" s="6"/>
      <c r="D39" s="6"/>
    </row>
    <row r="40" spans="1:4" x14ac:dyDescent="0.25">
      <c r="A40" s="6"/>
      <c r="B40" s="1"/>
      <c r="C40" s="1"/>
      <c r="D40" s="1"/>
    </row>
    <row r="41" spans="1:4" x14ac:dyDescent="0.25">
      <c r="A41" s="1"/>
    </row>
  </sheetData>
  <mergeCells count="1">
    <mergeCell ref="A13:D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3</vt:i4>
      </vt:variant>
    </vt:vector>
  </HeadingPairs>
  <TitlesOfParts>
    <vt:vector size="9" baseType="lpstr">
      <vt:lpstr>Некваліф.роботи</vt:lpstr>
      <vt:lpstr>Електрик</vt:lpstr>
      <vt:lpstr>Прибирання клад</vt:lpstr>
      <vt:lpstr>Ями оздоблення</vt:lpstr>
      <vt:lpstr>бензопила</vt:lpstr>
      <vt:lpstr>покос бензокосою</vt:lpstr>
      <vt:lpstr>бензопила!Область_друку</vt:lpstr>
      <vt:lpstr>Некваліф.роботи!Область_друку</vt:lpstr>
      <vt:lpstr>'покос бензокосою'!Область_друку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UserUA</dc:creator>
  <cp:lastModifiedBy>user</cp:lastModifiedBy>
  <cp:lastPrinted>2025-12-11T19:52:54Z</cp:lastPrinted>
  <dcterms:created xsi:type="dcterms:W3CDTF">2023-05-30T06:55:47Z</dcterms:created>
  <dcterms:modified xsi:type="dcterms:W3CDTF">2025-12-11T19:57:53Z</dcterms:modified>
</cp:coreProperties>
</file>