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140" activeTab="8"/>
  </bookViews>
  <sheets>
    <sheet name="Дані" sheetId="2" r:id="rId1"/>
    <sheet name="АН 8194 КІ" sheetId="1" r:id="rId2"/>
    <sheet name="АН9552КР (відкачка)" sheetId="4" r:id="rId3"/>
    <sheet name="АН9552КР (промивка)" sheetId="8" r:id="rId4"/>
    <sheet name="МТЗ-82.1" sheetId="5" r:id="rId5"/>
    <sheet name="МТЗ-80.1" sheetId="9" r:id="rId6"/>
    <sheet name="LS XR50" sheetId="12" r:id="rId7"/>
    <sheet name="Mecalac" sheetId="11" r:id="rId8"/>
    <sheet name="ДТ-130" sheetId="6" r:id="rId9"/>
    <sheet name="Аркуш1" sheetId="10" state="hidden" r:id="rId10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6" l="1"/>
  <c r="H37" i="6"/>
  <c r="H37" i="11"/>
  <c r="H37" i="12"/>
  <c r="H37" i="9"/>
  <c r="H37" i="5"/>
  <c r="H17" i="5"/>
  <c r="H8" i="2"/>
  <c r="G8" i="2"/>
  <c r="H17" i="1"/>
  <c r="E8" i="2"/>
  <c r="H40" i="12" l="1"/>
  <c r="G39" i="12"/>
  <c r="G36" i="12"/>
  <c r="E33" i="12"/>
  <c r="I32" i="12" s="1"/>
  <c r="J32" i="12"/>
  <c r="D32" i="12"/>
  <c r="D29" i="12"/>
  <c r="B29" i="12"/>
  <c r="J28" i="12" s="1"/>
  <c r="J27" i="12" s="1"/>
  <c r="J34" i="12" s="1"/>
  <c r="J41" i="12" s="1"/>
  <c r="J42" i="12" s="1"/>
  <c r="J43" i="12" s="1"/>
  <c r="J44" i="12" s="1"/>
  <c r="J45" i="12" s="1"/>
  <c r="H23" i="12"/>
  <c r="H22" i="12"/>
  <c r="H20" i="12" s="1"/>
  <c r="H18" i="12"/>
  <c r="H17" i="12"/>
  <c r="H19" i="12" s="1"/>
  <c r="J13" i="12"/>
  <c r="J12" i="12"/>
  <c r="H17" i="11"/>
  <c r="H18" i="11" s="1"/>
  <c r="E33" i="11"/>
  <c r="I32" i="11" s="1"/>
  <c r="H40" i="11"/>
  <c r="G39" i="11"/>
  <c r="G36" i="11"/>
  <c r="J32" i="11"/>
  <c r="D32" i="11"/>
  <c r="D29" i="11"/>
  <c r="B29" i="11"/>
  <c r="J28" i="11" s="1"/>
  <c r="H23" i="11"/>
  <c r="H22" i="11"/>
  <c r="J13" i="11"/>
  <c r="J12" i="11"/>
  <c r="H17" i="8"/>
  <c r="H17" i="4"/>
  <c r="H41" i="10"/>
  <c r="G37" i="10"/>
  <c r="E34" i="10"/>
  <c r="I33" i="10"/>
  <c r="D33" i="10"/>
  <c r="D30" i="10"/>
  <c r="B30" i="10"/>
  <c r="J29" i="10" s="1"/>
  <c r="H23" i="10"/>
  <c r="H22" i="10"/>
  <c r="H20" i="10"/>
  <c r="H15" i="10" s="1"/>
  <c r="H16" i="10"/>
  <c r="J12" i="10"/>
  <c r="G39" i="5"/>
  <c r="G39" i="9"/>
  <c r="G16" i="2"/>
  <c r="H21" i="1" s="1"/>
  <c r="E16" i="2"/>
  <c r="G18" i="2" s="1"/>
  <c r="G19" i="2" s="1"/>
  <c r="H40" i="9"/>
  <c r="G36" i="9"/>
  <c r="E33" i="9"/>
  <c r="I32" i="9" s="1"/>
  <c r="J32" i="9"/>
  <c r="D32" i="9"/>
  <c r="D29" i="9"/>
  <c r="B29" i="9"/>
  <c r="I28" i="9" s="1"/>
  <c r="H23" i="9"/>
  <c r="H22" i="9"/>
  <c r="H20" i="9" s="1"/>
  <c r="H17" i="9"/>
  <c r="J13" i="9"/>
  <c r="J12" i="9"/>
  <c r="J12" i="1"/>
  <c r="H16" i="12" l="1"/>
  <c r="H20" i="11"/>
  <c r="J27" i="11"/>
  <c r="J34" i="11" s="1"/>
  <c r="J41" i="11" s="1"/>
  <c r="J42" i="11" s="1"/>
  <c r="J43" i="11" s="1"/>
  <c r="J44" i="11" s="1"/>
  <c r="J45" i="11" s="1"/>
  <c r="J46" i="11" s="1"/>
  <c r="I27" i="9"/>
  <c r="I34" i="9" s="1"/>
  <c r="I41" i="9" s="1"/>
  <c r="I43" i="9" s="1"/>
  <c r="I44" i="9" s="1"/>
  <c r="I45" i="9" s="1"/>
  <c r="J28" i="9"/>
  <c r="J27" i="9" s="1"/>
  <c r="J34" i="9" s="1"/>
  <c r="J41" i="9" s="1"/>
  <c r="J42" i="9" s="1"/>
  <c r="J43" i="9" s="1"/>
  <c r="J44" i="9" s="1"/>
  <c r="J45" i="9" s="1"/>
  <c r="H21" i="4"/>
  <c r="H21" i="8"/>
  <c r="J33" i="10"/>
  <c r="J28" i="10" s="1"/>
  <c r="J35" i="10" s="1"/>
  <c r="J42" i="10" s="1"/>
  <c r="J43" i="10" s="1"/>
  <c r="J44" i="10" s="1"/>
  <c r="J45" i="10" s="1"/>
  <c r="J46" i="10" s="1"/>
  <c r="H15" i="12"/>
  <c r="I28" i="12"/>
  <c r="I27" i="12" s="1"/>
  <c r="I34" i="12" s="1"/>
  <c r="I41" i="12" s="1"/>
  <c r="I43" i="12" s="1"/>
  <c r="I44" i="12" s="1"/>
  <c r="I45" i="12" s="1"/>
  <c r="H16" i="11"/>
  <c r="H15" i="11" s="1"/>
  <c r="H24" i="11" s="1"/>
  <c r="I28" i="11"/>
  <c r="I27" i="11" s="1"/>
  <c r="I34" i="11" s="1"/>
  <c r="I41" i="11" s="1"/>
  <c r="I43" i="11" s="1"/>
  <c r="I44" i="11" s="1"/>
  <c r="I45" i="11" s="1"/>
  <c r="H25" i="10"/>
  <c r="H24" i="10"/>
  <c r="H26" i="10"/>
  <c r="H35" i="10" s="1"/>
  <c r="H37" i="10" s="1"/>
  <c r="H36" i="10" s="1"/>
  <c r="H42" i="10" s="1"/>
  <c r="H43" i="10" s="1"/>
  <c r="H44" i="10" s="1"/>
  <c r="H45" i="10" s="1"/>
  <c r="H46" i="10" s="1"/>
  <c r="I29" i="10"/>
  <c r="I28" i="10" s="1"/>
  <c r="I35" i="10" s="1"/>
  <c r="I42" i="10" s="1"/>
  <c r="I44" i="10" s="1"/>
  <c r="I45" i="10" s="1"/>
  <c r="I46" i="10" s="1"/>
  <c r="H19" i="9"/>
  <c r="H18" i="9"/>
  <c r="H39" i="8"/>
  <c r="G38" i="8"/>
  <c r="G36" i="8"/>
  <c r="G35" i="8" s="1"/>
  <c r="D32" i="8"/>
  <c r="B32" i="8"/>
  <c r="D29" i="8"/>
  <c r="B29" i="8"/>
  <c r="H19" i="8"/>
  <c r="J13" i="8"/>
  <c r="J12" i="8"/>
  <c r="H25" i="11" l="1"/>
  <c r="H34" i="11" s="1"/>
  <c r="H47" i="10"/>
  <c r="H23" i="8"/>
  <c r="H20" i="8" s="1"/>
  <c r="H16" i="8"/>
  <c r="H24" i="12"/>
  <c r="H16" i="9"/>
  <c r="H15" i="9" s="1"/>
  <c r="J32" i="8"/>
  <c r="I32" i="8"/>
  <c r="J28" i="8"/>
  <c r="I28" i="8"/>
  <c r="H39" i="11" l="1"/>
  <c r="H35" i="11" s="1"/>
  <c r="H41" i="11" s="1"/>
  <c r="H42" i="11" s="1"/>
  <c r="H43" i="11" s="1"/>
  <c r="H44" i="11" s="1"/>
  <c r="H45" i="11" s="1"/>
  <c r="H46" i="11" s="1"/>
  <c r="H36" i="11"/>
  <c r="H25" i="12"/>
  <c r="H34" i="12" s="1"/>
  <c r="H39" i="12" s="1"/>
  <c r="H35" i="12" s="1"/>
  <c r="H41" i="12" s="1"/>
  <c r="H42" i="12" s="1"/>
  <c r="H43" i="12" s="1"/>
  <c r="H44" i="12" s="1"/>
  <c r="H45" i="12" s="1"/>
  <c r="H46" i="12" s="1"/>
  <c r="H15" i="8"/>
  <c r="I27" i="8"/>
  <c r="I34" i="8" s="1"/>
  <c r="I40" i="8" s="1"/>
  <c r="I41" i="8" s="1"/>
  <c r="I42" i="8" s="1"/>
  <c r="I43" i="8" s="1"/>
  <c r="I44" i="8" s="1"/>
  <c r="H24" i="9"/>
  <c r="J27" i="8"/>
  <c r="J34" i="8" s="1"/>
  <c r="J40" i="8" s="1"/>
  <c r="J41" i="8" s="1"/>
  <c r="J42" i="8" s="1"/>
  <c r="J43" i="8" s="1"/>
  <c r="J44" i="8" s="1"/>
  <c r="J45" i="8" s="1"/>
  <c r="H36" i="12" l="1"/>
  <c r="H25" i="9"/>
  <c r="H34" i="9" s="1"/>
  <c r="H24" i="8"/>
  <c r="H25" i="8"/>
  <c r="H34" i="8" s="1"/>
  <c r="H38" i="8" l="1"/>
  <c r="H36" i="8"/>
  <c r="H36" i="9"/>
  <c r="H39" i="9"/>
  <c r="H35" i="9" s="1"/>
  <c r="H41" i="9" s="1"/>
  <c r="H42" i="9" s="1"/>
  <c r="H43" i="9" s="1"/>
  <c r="H44" i="9" s="1"/>
  <c r="H45" i="9" s="1"/>
  <c r="H46" i="9" s="1"/>
  <c r="H37" i="8"/>
  <c r="H35" i="8"/>
  <c r="H40" i="8" s="1"/>
  <c r="H41" i="8" s="1"/>
  <c r="H42" i="8" s="1"/>
  <c r="H43" i="8" s="1"/>
  <c r="H44" i="8" s="1"/>
  <c r="H45" i="8" s="1"/>
  <c r="H39" i="4"/>
  <c r="G38" i="4"/>
  <c r="G36" i="4"/>
  <c r="D32" i="4"/>
  <c r="B32" i="4"/>
  <c r="D29" i="4"/>
  <c r="B29" i="4"/>
  <c r="J28" i="4" s="1"/>
  <c r="H23" i="4"/>
  <c r="H19" i="4"/>
  <c r="J13" i="4"/>
  <c r="J12" i="4"/>
  <c r="H19" i="5"/>
  <c r="E33" i="5"/>
  <c r="H40" i="5"/>
  <c r="G36" i="5"/>
  <c r="I32" i="5"/>
  <c r="J32" i="5"/>
  <c r="D32" i="5"/>
  <c r="D29" i="5"/>
  <c r="B29" i="5"/>
  <c r="J28" i="5" s="1"/>
  <c r="H23" i="5"/>
  <c r="H22" i="5"/>
  <c r="J13" i="5"/>
  <c r="J12" i="5"/>
  <c r="G36" i="6"/>
  <c r="E33" i="6"/>
  <c r="H40" i="6"/>
  <c r="D32" i="6"/>
  <c r="D29" i="6"/>
  <c r="B29" i="6"/>
  <c r="J28" i="6" s="1"/>
  <c r="H23" i="6"/>
  <c r="H22" i="6"/>
  <c r="J12" i="6"/>
  <c r="H39" i="1"/>
  <c r="G36" i="1"/>
  <c r="D32" i="1"/>
  <c r="D29" i="1"/>
  <c r="F8" i="2"/>
  <c r="J13" i="1"/>
  <c r="B32" i="1"/>
  <c r="B29" i="1"/>
  <c r="J28" i="1" s="1"/>
  <c r="H23" i="1"/>
  <c r="H19" i="1"/>
  <c r="H20" i="5" l="1"/>
  <c r="G35" i="4"/>
  <c r="J32" i="6"/>
  <c r="H16" i="4"/>
  <c r="H20" i="4"/>
  <c r="H18" i="5"/>
  <c r="H16" i="5" s="1"/>
  <c r="H15" i="5" s="1"/>
  <c r="H16" i="6"/>
  <c r="I32" i="1"/>
  <c r="J32" i="1"/>
  <c r="J27" i="1" s="1"/>
  <c r="J34" i="1" s="1"/>
  <c r="J40" i="1" s="1"/>
  <c r="J32" i="4"/>
  <c r="J27" i="4" s="1"/>
  <c r="J34" i="4" s="1"/>
  <c r="J40" i="4" s="1"/>
  <c r="J41" i="4" s="1"/>
  <c r="J42" i="4" s="1"/>
  <c r="J43" i="4" s="1"/>
  <c r="J44" i="4" s="1"/>
  <c r="J45" i="4" s="1"/>
  <c r="I32" i="4"/>
  <c r="I28" i="4"/>
  <c r="J27" i="5"/>
  <c r="J34" i="5" s="1"/>
  <c r="J41" i="5" s="1"/>
  <c r="J42" i="5" s="1"/>
  <c r="J43" i="5" s="1"/>
  <c r="J44" i="5" s="1"/>
  <c r="J45" i="5" s="1"/>
  <c r="I28" i="5"/>
  <c r="I27" i="5" s="1"/>
  <c r="I34" i="5" s="1"/>
  <c r="I41" i="5" s="1"/>
  <c r="I43" i="5" s="1"/>
  <c r="I44" i="5" s="1"/>
  <c r="I45" i="5" s="1"/>
  <c r="I28" i="6"/>
  <c r="J27" i="6"/>
  <c r="J34" i="6" s="1"/>
  <c r="J41" i="6" s="1"/>
  <c r="J42" i="6" s="1"/>
  <c r="J43" i="6" s="1"/>
  <c r="J44" i="6" s="1"/>
  <c r="J45" i="6" s="1"/>
  <c r="I32" i="6"/>
  <c r="H20" i="6"/>
  <c r="I28" i="1"/>
  <c r="H20" i="1"/>
  <c r="G35" i="1"/>
  <c r="H16" i="1"/>
  <c r="H15" i="4" l="1"/>
  <c r="I27" i="1"/>
  <c r="I34" i="1" s="1"/>
  <c r="I40" i="1" s="1"/>
  <c r="H24" i="5"/>
  <c r="H25" i="5" s="1"/>
  <c r="H15" i="6"/>
  <c r="I27" i="4"/>
  <c r="I34" i="4" s="1"/>
  <c r="I40" i="4" s="1"/>
  <c r="I41" i="4" s="1"/>
  <c r="I42" i="4" s="1"/>
  <c r="I43" i="4" s="1"/>
  <c r="I44" i="4" s="1"/>
  <c r="J41" i="1"/>
  <c r="J42" i="1" s="1"/>
  <c r="J43" i="1" s="1"/>
  <c r="J44" i="1" s="1"/>
  <c r="J45" i="1" s="1"/>
  <c r="I27" i="6"/>
  <c r="I34" i="6" s="1"/>
  <c r="I41" i="6" s="1"/>
  <c r="I43" i="6" s="1"/>
  <c r="I44" i="6" s="1"/>
  <c r="I45" i="6" s="1"/>
  <c r="I41" i="1"/>
  <c r="I42" i="1" s="1"/>
  <c r="I43" i="1" s="1"/>
  <c r="I44" i="1" s="1"/>
  <c r="H15" i="1"/>
  <c r="H24" i="6" l="1"/>
  <c r="H25" i="6" s="1"/>
  <c r="H34" i="6" s="1"/>
  <c r="H36" i="6" s="1"/>
  <c r="H35" i="6" s="1"/>
  <c r="H41" i="6" s="1"/>
  <c r="H42" i="6" s="1"/>
  <c r="H43" i="6" s="1"/>
  <c r="H44" i="6" s="1"/>
  <c r="H45" i="6" s="1"/>
  <c r="H46" i="6" s="1"/>
  <c r="H34" i="5"/>
  <c r="H36" i="5" s="1"/>
  <c r="H24" i="4"/>
  <c r="H25" i="4"/>
  <c r="H34" i="4" s="1"/>
  <c r="H38" i="4" s="1"/>
  <c r="H39" i="5"/>
  <c r="H24" i="1"/>
  <c r="H36" i="4" l="1"/>
  <c r="H37" i="4"/>
  <c r="H35" i="4" s="1"/>
  <c r="H40" i="4" s="1"/>
  <c r="H41" i="4" s="1"/>
  <c r="H42" i="4" s="1"/>
  <c r="H43" i="4" s="1"/>
  <c r="H44" i="4" s="1"/>
  <c r="H45" i="4" s="1"/>
  <c r="H25" i="1"/>
  <c r="H34" i="1" s="1"/>
  <c r="H37" i="1" l="1"/>
  <c r="H36" i="1"/>
  <c r="H38" i="1"/>
  <c r="H35" i="1"/>
  <c r="H40" i="1" s="1"/>
  <c r="H41" i="1" s="1"/>
  <c r="H42" i="1" s="1"/>
  <c r="H43" i="1" s="1"/>
  <c r="H44" i="1" s="1"/>
  <c r="H45" i="1" s="1"/>
  <c r="H35" i="5"/>
  <c r="H41" i="5" s="1"/>
  <c r="H42" i="5" s="1"/>
  <c r="H43" i="5" s="1"/>
  <c r="H44" i="5" s="1"/>
  <c r="H45" i="5" s="1"/>
  <c r="H46" i="5" s="1"/>
</calcChain>
</file>

<file path=xl/sharedStrings.xml><?xml version="1.0" encoding="utf-8"?>
<sst xmlns="http://schemas.openxmlformats.org/spreadsheetml/2006/main" count="662" uniqueCount="114">
  <si>
    <t>ЗАТВЕРДЖЕНО</t>
  </si>
  <si>
    <t>Калькуляція</t>
  </si>
  <si>
    <t xml:space="preserve">           (для бюджетних установ, організацій, комунальних підприємств)</t>
  </si>
  <si>
    <t>Найменування витрат</t>
  </si>
  <si>
    <t>Відсот. ставка</t>
  </si>
  <si>
    <t>Наповнення 1 цистерни</t>
  </si>
  <si>
    <t>км.</t>
  </si>
  <si>
    <t>Прямі витрати на оплату праці</t>
  </si>
  <si>
    <t>1.</t>
  </si>
  <si>
    <t>Заробітна плата водія</t>
  </si>
  <si>
    <t>1.1.</t>
  </si>
  <si>
    <t>1.2.</t>
  </si>
  <si>
    <t>1.3.</t>
  </si>
  <si>
    <t>2.</t>
  </si>
  <si>
    <t>Заробітна плата слюсаря АВР IV р відрядна  тарифна ставка</t>
  </si>
  <si>
    <t>2.1.</t>
  </si>
  <si>
    <t>2.2.</t>
  </si>
  <si>
    <t>2.3.</t>
  </si>
  <si>
    <t>Всього витрати на оплату праці:</t>
  </si>
  <si>
    <t>3.</t>
  </si>
  <si>
    <t>Витрати на заміну зношених частин транспорту</t>
  </si>
  <si>
    <t>4.</t>
  </si>
  <si>
    <t>Витрати ПММ:</t>
  </si>
  <si>
    <t>4.1.</t>
  </si>
  <si>
    <t>грн./л</t>
  </si>
  <si>
    <t xml:space="preserve">    л/100км   </t>
  </si>
  <si>
    <t>л/км</t>
  </si>
  <si>
    <t>4.2.</t>
  </si>
  <si>
    <t xml:space="preserve">Витрати на мастильні матеріали </t>
  </si>
  <si>
    <t>ВСЬОГО ВИТРАТИ:</t>
  </si>
  <si>
    <t>6.</t>
  </si>
  <si>
    <t>Накладні витрати в тч:</t>
  </si>
  <si>
    <t>6.1.</t>
  </si>
  <si>
    <t>Загальновиробничі витрати</t>
  </si>
  <si>
    <t>6.2.</t>
  </si>
  <si>
    <t>Адміністративні витрати</t>
  </si>
  <si>
    <t>Рентабельність</t>
  </si>
  <si>
    <t>Всього з рентабельністю :</t>
  </si>
  <si>
    <t>Податок на додану вартість</t>
  </si>
  <si>
    <t>Економіст</t>
  </si>
  <si>
    <t>_________________</t>
  </si>
  <si>
    <t>"____"___________ 2025 р.</t>
  </si>
  <si>
    <t>/________________/</t>
  </si>
  <si>
    <t>Смолінської селишної ради</t>
  </si>
  <si>
    <t>__________Дмитро ДЬОМІН</t>
  </si>
  <si>
    <t>Директор КП"Смолінський Благоустрій"</t>
  </si>
  <si>
    <t>Робота водія (год)</t>
  </si>
  <si>
    <t>Мінімальна зарплата</t>
  </si>
  <si>
    <t>Тарифні ставки</t>
  </si>
  <si>
    <t>Паливо ДП, з ПДВ</t>
  </si>
  <si>
    <t>Олива, з ПДВ</t>
  </si>
  <si>
    <t>грн/л</t>
  </si>
  <si>
    <t>Механік</t>
  </si>
  <si>
    <t>Водій 1 кл</t>
  </si>
  <si>
    <t>Тракторист</t>
  </si>
  <si>
    <t>місяць</t>
  </si>
  <si>
    <t>год</t>
  </si>
  <si>
    <t>Водій 1 кл (самоскид)</t>
  </si>
  <si>
    <t>Паливо ДП,з ПДВ, грн/л</t>
  </si>
  <si>
    <t>Олива, з ПДВ, грн/л</t>
  </si>
  <si>
    <t>ЕСВ</t>
  </si>
  <si>
    <t>міс.</t>
  </si>
  <si>
    <t>год.</t>
  </si>
  <si>
    <t>Всього собівартість :</t>
  </si>
  <si>
    <t>№ з/п</t>
  </si>
  <si>
    <t>Нарахування на з/п: ЄСВ</t>
  </si>
  <si>
    <t>Нарахування на з/п: Військовий збір</t>
  </si>
  <si>
    <t xml:space="preserve"> - відрядна  тарифна ставка</t>
  </si>
  <si>
    <t xml:space="preserve"> - премія</t>
  </si>
  <si>
    <t xml:space="preserve"> - шкідливі умови праці</t>
  </si>
  <si>
    <t xml:space="preserve"> - погодинна тарифна ставка</t>
  </si>
  <si>
    <t>Витрати на ремонти і відновлення (зам.аморт)</t>
  </si>
  <si>
    <t>Витрати на пальне: ДП</t>
  </si>
  <si>
    <t>6.3.</t>
  </si>
  <si>
    <t>Витрати на ТО</t>
  </si>
  <si>
    <t>Асенізаційна цистерна АТ ВО-0101 МАЗ 4371N2 /АН 8194 КІ/</t>
  </si>
  <si>
    <t>Машина комбінована асенизаційна КО-503 ІВК-16 на шасі МАЗ-6312С2 /АН 9552 КР/</t>
  </si>
  <si>
    <t xml:space="preserve">           (для бюджетних установ, організацій, комунальних підприємств, населення)</t>
  </si>
  <si>
    <t>вартість експлуатації</t>
  </si>
  <si>
    <r>
      <rPr>
        <b/>
        <sz val="12"/>
        <color theme="1"/>
        <rFont val="Arial"/>
        <family val="2"/>
        <charset val="204"/>
      </rPr>
      <t>Витрати на збут</t>
    </r>
    <r>
      <rPr>
        <sz val="12"/>
        <color theme="1"/>
        <rFont val="Arial"/>
        <family val="2"/>
        <charset val="204"/>
      </rPr>
      <t xml:space="preserve"> </t>
    </r>
  </si>
  <si>
    <t>Витрати на ТО і ПР</t>
  </si>
  <si>
    <t>6.4.</t>
  </si>
  <si>
    <t>Амортизація</t>
  </si>
  <si>
    <t>Заробітна плата тракториста</t>
  </si>
  <si>
    <t>норма пального 12,5 л/год;</t>
  </si>
  <si>
    <r>
      <t xml:space="preserve">Разом з ПДВ </t>
    </r>
    <r>
      <rPr>
        <sz val="12"/>
        <color theme="1"/>
        <rFont val="Arial"/>
        <family val="2"/>
        <charset val="204"/>
      </rPr>
      <t>(округл)</t>
    </r>
  </si>
  <si>
    <t>трактора колісного МТЗ 82.1</t>
  </si>
  <si>
    <t>Заробітна плата слюсаря відрядна</t>
  </si>
  <si>
    <t>норма пального 8 л/год;</t>
  </si>
  <si>
    <t>норма витрат 0,5% ДТ л/год;</t>
  </si>
  <si>
    <t>л\год</t>
  </si>
  <si>
    <t>норма пального 21 л/100 км;
відкачка робота мулососа - 3 л ДП на 1 цистерну 7,2м³;</t>
  </si>
  <si>
    <t>норма пального 35,0 л/100 км;
відкачка робота мулососа - 12 л ДП на 1 цистерну 8,82м³;</t>
  </si>
  <si>
    <t>на послуги для очищення трубопроводів (відкачка)</t>
  </si>
  <si>
    <t>на послуги для очищення трубопроводів (промивання)</t>
  </si>
  <si>
    <t>норма пального 35,0 л/100 км;
відкачка робота мулососа - 5 л ДП на 1 цистерну 8,82м³;</t>
  </si>
  <si>
    <r>
      <rPr>
        <b/>
        <sz val="12"/>
        <color theme="1"/>
        <rFont val="Arial"/>
        <family val="2"/>
        <charset val="204"/>
      </rPr>
      <t>Витрати на збут</t>
    </r>
    <r>
      <rPr>
        <sz val="12"/>
        <color theme="1"/>
        <rFont val="Arial"/>
        <family val="2"/>
        <charset val="204"/>
      </rPr>
      <t xml:space="preserve"> (вода,приймання стоків, м</t>
    </r>
    <r>
      <rPr>
        <vertAlign val="superscript"/>
        <sz val="12"/>
        <color theme="1"/>
        <rFont val="Arial"/>
        <family val="2"/>
        <charset val="204"/>
      </rPr>
      <t>3</t>
    </r>
    <r>
      <rPr>
        <sz val="12"/>
        <color theme="1"/>
        <rFont val="Arial"/>
        <family val="2"/>
        <charset val="204"/>
      </rPr>
      <t>)</t>
    </r>
  </si>
  <si>
    <t>трактора колісного МТЗ 80.1</t>
  </si>
  <si>
    <t xml:space="preserve"> - відрядна тарифна ставка</t>
  </si>
  <si>
    <t>Слюсар АВР</t>
  </si>
  <si>
    <t>Водій 1 кл (бочка)</t>
  </si>
  <si>
    <t>на послуги відкачування стоків</t>
  </si>
  <si>
    <t>бульдозера Т130 МІГ-1</t>
  </si>
  <si>
    <t>л/ч</t>
  </si>
  <si>
    <t>норма витрат 1,5% ДТ л/год;+ бенз.1,5</t>
  </si>
  <si>
    <t>Заробітна плата механізатора</t>
  </si>
  <si>
    <t>Заробітна плата екскаваторника-тракториста</t>
  </si>
  <si>
    <t>екскаватора колісного Мecalac TLB870</t>
  </si>
  <si>
    <t>норма пального 14,5 л/год;</t>
  </si>
  <si>
    <t>трактора колісного LS XR 50</t>
  </si>
  <si>
    <t>норма пального 4,8-5.2 л/год;</t>
  </si>
  <si>
    <t>Директор КП "Смолінський Благоустрій"</t>
  </si>
  <si>
    <t>"____"___________ 2026 р.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</si>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</sst>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₴&quot;_-;\-* #,##0.00\ &quot;₴&quot;_-;_-* &quot;-&quot;??\ &quot;₴&quot;_-;_-@_-"/>
    <numFmt numFmtId="43" formatCode="_-* #,##0.00\ _₴_-;\-* #,##0.00\ _₴_-;_-* &quot;-&quot;??\ _₴_-;_-@_-"/>
    <numFmt numFmtId="164" formatCode="0.0"/>
    <numFmt numFmtId="165" formatCode="0.000"/>
    <numFmt numFmtId="166" formatCode="_-* #,##0.00\ [$₴-422]_-;\-* #,##0.00\ [$₴-422]_-;_-* &quot;-&quot;??\ [$₴-422]_-;_-@_-"/>
    <numFmt numFmtId="167" formatCode="#,##0\ _₴"/>
  </numFmts>
  <fonts count="19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u/>
      <sz val="14"/>
      <color theme="1"/>
      <name val="Arial"/>
      <family val="2"/>
      <charset val="204"/>
    </font>
    <font>
      <u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10"/>
      <color theme="1"/>
      <name val="Aptos Narrow"/>
      <family val="2"/>
      <scheme val="minor"/>
    </font>
    <font>
      <vertAlign val="superscript"/>
      <sz val="12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4" fontId="4" fillId="0" borderId="15" xfId="1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" fontId="4" fillId="0" borderId="12" xfId="1" applyNumberFormat="1" applyFont="1" applyBorder="1" applyAlignment="1">
      <alignment horizontal="center" vertical="center"/>
    </xf>
    <xf numFmtId="9" fontId="5" fillId="0" borderId="13" xfId="0" applyNumberFormat="1" applyFont="1" applyBorder="1" applyAlignment="1">
      <alignment horizontal="center" vertical="center"/>
    </xf>
    <xf numFmtId="16" fontId="4" fillId="0" borderId="13" xfId="1" applyNumberFormat="1" applyFont="1" applyBorder="1" applyAlignment="1">
      <alignment horizontal="center" vertical="center"/>
    </xf>
    <xf numFmtId="9" fontId="5" fillId="0" borderId="8" xfId="0" applyNumberFormat="1" applyFont="1" applyBorder="1" applyAlignment="1">
      <alignment horizontal="center" vertical="center"/>
    </xf>
    <xf numFmtId="16" fontId="4" fillId="0" borderId="8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4" fillId="0" borderId="15" xfId="0" applyFont="1" applyBorder="1" applyAlignment="1">
      <alignment horizontal="center" vertical="center"/>
    </xf>
    <xf numFmtId="9" fontId="14" fillId="0" borderId="8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12" xfId="0" applyFont="1" applyBorder="1"/>
    <xf numFmtId="0" fontId="10" fillId="0" borderId="18" xfId="0" applyFont="1" applyBorder="1"/>
    <xf numFmtId="0" fontId="14" fillId="0" borderId="0" xfId="0" applyFont="1"/>
    <xf numFmtId="16" fontId="4" fillId="0" borderId="12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 vertical="center"/>
    </xf>
    <xf numFmtId="16" fontId="10" fillId="0" borderId="8" xfId="0" applyNumberFormat="1" applyFont="1" applyBorder="1" applyAlignment="1">
      <alignment horizontal="center" vertical="center"/>
    </xf>
    <xf numFmtId="16" fontId="4" fillId="0" borderId="8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8" xfId="0" applyFont="1" applyBorder="1" applyAlignment="1">
      <alignment horizontal="center" vertical="top"/>
    </xf>
    <xf numFmtId="9" fontId="5" fillId="0" borderId="8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3" fillId="0" borderId="0" xfId="0" applyFont="1"/>
    <xf numFmtId="166" fontId="3" fillId="0" borderId="0" xfId="0" applyNumberFormat="1" applyFont="1"/>
    <xf numFmtId="166" fontId="3" fillId="0" borderId="0" xfId="0" applyNumberFormat="1" applyFont="1" applyBorder="1"/>
    <xf numFmtId="166" fontId="3" fillId="0" borderId="19" xfId="0" applyNumberFormat="1" applyFont="1" applyBorder="1"/>
    <xf numFmtId="166" fontId="3" fillId="0" borderId="21" xfId="0" applyNumberFormat="1" applyFont="1" applyBorder="1"/>
    <xf numFmtId="0" fontId="3" fillId="0" borderId="20" xfId="0" applyNumberFormat="1" applyFont="1" applyBorder="1" applyAlignment="1">
      <alignment horizontal="center"/>
    </xf>
    <xf numFmtId="44" fontId="3" fillId="0" borderId="0" xfId="1" applyFont="1"/>
    <xf numFmtId="44" fontId="17" fillId="0" borderId="4" xfId="1" applyFont="1" applyBorder="1"/>
    <xf numFmtId="0" fontId="17" fillId="0" borderId="4" xfId="0" applyFont="1" applyBorder="1"/>
    <xf numFmtId="44" fontId="17" fillId="0" borderId="7" xfId="1" applyFont="1" applyBorder="1"/>
    <xf numFmtId="44" fontId="3" fillId="0" borderId="19" xfId="1" applyFont="1" applyBorder="1"/>
    <xf numFmtId="2" fontId="13" fillId="0" borderId="11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4" fontId="12" fillId="0" borderId="4" xfId="0" applyNumberFormat="1" applyFont="1" applyBorder="1"/>
    <xf numFmtId="44" fontId="12" fillId="0" borderId="7" xfId="0" applyNumberFormat="1" applyFont="1" applyBorder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166" fontId="3" fillId="0" borderId="18" xfId="0" applyNumberFormat="1" applyFont="1" applyBorder="1"/>
    <xf numFmtId="166" fontId="3" fillId="0" borderId="22" xfId="0" applyNumberFormat="1" applyFont="1" applyBorder="1"/>
    <xf numFmtId="9" fontId="3" fillId="0" borderId="19" xfId="0" applyNumberFormat="1" applyFont="1" applyBorder="1" applyAlignment="1"/>
    <xf numFmtId="0" fontId="2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4" fillId="0" borderId="18" xfId="0" applyFont="1" applyBorder="1"/>
    <xf numFmtId="9" fontId="5" fillId="2" borderId="8" xfId="0" applyNumberFormat="1" applyFont="1" applyFill="1" applyBorder="1" applyAlignment="1">
      <alignment horizontal="center" vertical="center"/>
    </xf>
    <xf numFmtId="43" fontId="10" fillId="0" borderId="13" xfId="0" applyNumberFormat="1" applyFont="1" applyBorder="1" applyAlignment="1">
      <alignment horizontal="right" vertical="center"/>
    </xf>
    <xf numFmtId="43" fontId="10" fillId="0" borderId="8" xfId="0" applyNumberFormat="1" applyFont="1" applyBorder="1" applyAlignment="1">
      <alignment horizontal="center" vertical="center"/>
    </xf>
    <xf numFmtId="43" fontId="5" fillId="0" borderId="8" xfId="0" applyNumberFormat="1" applyFont="1" applyBorder="1" applyAlignment="1">
      <alignment horizontal="center" vertical="center"/>
    </xf>
    <xf numFmtId="43" fontId="4" fillId="0" borderId="8" xfId="0" applyNumberFormat="1" applyFont="1" applyBorder="1" applyAlignment="1">
      <alignment horizontal="right" vertical="center"/>
    </xf>
    <xf numFmtId="43" fontId="4" fillId="0" borderId="14" xfId="0" applyNumberFormat="1" applyFont="1" applyBorder="1" applyAlignment="1">
      <alignment horizontal="center" vertical="center"/>
    </xf>
    <xf numFmtId="43" fontId="4" fillId="0" borderId="13" xfId="0" applyNumberFormat="1" applyFont="1" applyBorder="1" applyAlignment="1">
      <alignment horizontal="center" vertical="center"/>
    </xf>
    <xf numFmtId="43" fontId="4" fillId="0" borderId="8" xfId="0" applyNumberFormat="1" applyFont="1" applyBorder="1" applyAlignment="1">
      <alignment horizontal="center" vertical="center"/>
    </xf>
    <xf numFmtId="43" fontId="4" fillId="0" borderId="11" xfId="0" applyNumberFormat="1" applyFont="1" applyBorder="1" applyAlignment="1">
      <alignment horizontal="center" vertical="center"/>
    </xf>
    <xf numFmtId="43" fontId="4" fillId="0" borderId="17" xfId="0" applyNumberFormat="1" applyFont="1" applyBorder="1" applyAlignment="1">
      <alignment horizontal="right" vertical="center"/>
    </xf>
    <xf numFmtId="43" fontId="10" fillId="0" borderId="8" xfId="0" applyNumberFormat="1" applyFont="1" applyBorder="1" applyAlignment="1">
      <alignment horizontal="right" vertical="center"/>
    </xf>
    <xf numFmtId="43" fontId="14" fillId="0" borderId="8" xfId="0" applyNumberFormat="1" applyFont="1" applyBorder="1" applyAlignment="1">
      <alignment horizontal="center" vertical="center"/>
    </xf>
    <xf numFmtId="43" fontId="4" fillId="2" borderId="8" xfId="0" applyNumberFormat="1" applyFont="1" applyFill="1" applyBorder="1" applyAlignment="1">
      <alignment horizontal="center" vertical="center"/>
    </xf>
    <xf numFmtId="43" fontId="5" fillId="2" borderId="8" xfId="0" applyNumberFormat="1" applyFont="1" applyFill="1" applyBorder="1" applyAlignment="1">
      <alignment horizontal="center" vertical="center"/>
    </xf>
    <xf numFmtId="43" fontId="15" fillId="0" borderId="8" xfId="0" applyNumberFormat="1" applyFont="1" applyBorder="1" applyAlignment="1">
      <alignment horizontal="center" vertical="center"/>
    </xf>
    <xf numFmtId="43" fontId="4" fillId="0" borderId="8" xfId="0" applyNumberFormat="1" applyFont="1" applyBorder="1" applyAlignment="1">
      <alignment horizontal="right"/>
    </xf>
    <xf numFmtId="43" fontId="4" fillId="0" borderId="8" xfId="0" applyNumberFormat="1" applyFont="1" applyBorder="1" applyAlignment="1">
      <alignment horizontal="center"/>
    </xf>
    <xf numFmtId="43" fontId="5" fillId="0" borderId="8" xfId="0" applyNumberFormat="1" applyFont="1" applyBorder="1" applyAlignment="1">
      <alignment horizontal="center"/>
    </xf>
    <xf numFmtId="43" fontId="10" fillId="0" borderId="13" xfId="0" applyNumberFormat="1" applyFont="1" applyBorder="1" applyAlignment="1">
      <alignment horizontal="center" vertical="center"/>
    </xf>
    <xf numFmtId="43" fontId="4" fillId="0" borderId="13" xfId="0" applyNumberFormat="1" applyFont="1" applyBorder="1" applyAlignment="1">
      <alignment horizontal="right" vertical="center"/>
    </xf>
    <xf numFmtId="43" fontId="10" fillId="0" borderId="11" xfId="0" applyNumberFormat="1" applyFont="1" applyBorder="1" applyAlignment="1">
      <alignment horizontal="right" vertical="center"/>
    </xf>
    <xf numFmtId="43" fontId="10" fillId="0" borderId="11" xfId="0" applyNumberFormat="1" applyFont="1" applyBorder="1" applyAlignment="1">
      <alignment horizontal="center" vertical="center"/>
    </xf>
    <xf numFmtId="43" fontId="4" fillId="0" borderId="8" xfId="0" applyNumberFormat="1" applyFont="1" applyBorder="1" applyAlignment="1">
      <alignment horizontal="right" vertical="top"/>
    </xf>
    <xf numFmtId="43" fontId="4" fillId="0" borderId="8" xfId="0" applyNumberFormat="1" applyFont="1" applyBorder="1" applyAlignment="1">
      <alignment horizontal="center" vertical="top"/>
    </xf>
    <xf numFmtId="43" fontId="4" fillId="0" borderId="16" xfId="0" applyNumberFormat="1" applyFont="1" applyBorder="1" applyAlignment="1">
      <alignment horizontal="right" vertical="center"/>
    </xf>
    <xf numFmtId="0" fontId="4" fillId="0" borderId="9" xfId="0" applyFont="1" applyBorder="1" applyAlignment="1"/>
    <xf numFmtId="0" fontId="4" fillId="0" borderId="10" xfId="0" applyFont="1" applyBorder="1" applyAlignment="1"/>
    <xf numFmtId="0" fontId="5" fillId="0" borderId="13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left"/>
    </xf>
    <xf numFmtId="0" fontId="4" fillId="0" borderId="6" xfId="0" applyFont="1" applyBorder="1"/>
    <xf numFmtId="0" fontId="13" fillId="0" borderId="8" xfId="0" applyFont="1" applyBorder="1" applyAlignment="1">
      <alignment horizontal="left"/>
    </xf>
    <xf numFmtId="2" fontId="13" fillId="0" borderId="8" xfId="0" applyNumberFormat="1" applyFont="1" applyBorder="1" applyAlignment="1">
      <alignment horizontal="left"/>
    </xf>
    <xf numFmtId="2" fontId="5" fillId="0" borderId="13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43" fontId="4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43" fontId="4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3" fontId="4" fillId="0" borderId="8" xfId="0" applyNumberFormat="1" applyFont="1" applyBorder="1" applyAlignment="1">
      <alignment horizontal="right" vertical="center"/>
    </xf>
    <xf numFmtId="167" fontId="10" fillId="4" borderId="11" xfId="0" applyNumberFormat="1" applyFont="1" applyFill="1" applyBorder="1" applyAlignment="1"/>
    <xf numFmtId="43" fontId="5" fillId="0" borderId="0" xfId="0" applyNumberFormat="1" applyFont="1"/>
    <xf numFmtId="43" fontId="4" fillId="0" borderId="8" xfId="0" applyNumberFormat="1" applyFont="1" applyBorder="1" applyAlignment="1">
      <alignment horizontal="center" vertical="center"/>
    </xf>
    <xf numFmtId="166" fontId="3" fillId="5" borderId="19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43" fontId="4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3" fontId="4" fillId="0" borderId="8" xfId="0" applyNumberFormat="1" applyFont="1" applyBorder="1" applyAlignment="1">
      <alignment horizontal="right" vertical="center"/>
    </xf>
    <xf numFmtId="0" fontId="4" fillId="0" borderId="13" xfId="0" applyFont="1" applyBorder="1"/>
    <xf numFmtId="0" fontId="10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43" fontId="4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3" fontId="4" fillId="0" borderId="8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43" fontId="4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3" fontId="4" fillId="0" borderId="8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left"/>
    </xf>
    <xf numFmtId="0" fontId="3" fillId="0" borderId="0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5" borderId="19" xfId="0" applyFont="1" applyFill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16" fontId="4" fillId="0" borderId="13" xfId="0" applyNumberFormat="1" applyFont="1" applyBorder="1" applyAlignment="1">
      <alignment horizontal="center" vertical="center"/>
    </xf>
    <xf numFmtId="16" fontId="4" fillId="0" borderId="16" xfId="0" applyNumberFormat="1" applyFont="1" applyBorder="1" applyAlignment="1">
      <alignment horizontal="center" vertical="center"/>
    </xf>
    <xf numFmtId="16" fontId="4" fillId="0" borderId="17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43" fontId="4" fillId="0" borderId="8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43" fontId="4" fillId="0" borderId="8" xfId="0" applyNumberFormat="1" applyFont="1" applyBorder="1" applyAlignment="1">
      <alignment horizontal="right" vertical="center"/>
    </xf>
    <xf numFmtId="0" fontId="4" fillId="0" borderId="13" xfId="0" applyFont="1" applyBorder="1"/>
    <xf numFmtId="0" fontId="4" fillId="0" borderId="12" xfId="0" applyFont="1" applyBorder="1"/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center" wrapText="1"/>
    </xf>
    <xf numFmtId="0" fontId="5" fillId="0" borderId="10" xfId="0" applyFont="1" applyBorder="1"/>
    <xf numFmtId="0" fontId="5" fillId="0" borderId="11" xfId="0" applyFont="1" applyBorder="1"/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0" fillId="0" borderId="18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/>
    <xf numFmtId="0" fontId="10" fillId="0" borderId="10" xfId="0" applyFont="1" applyBorder="1"/>
    <xf numFmtId="0" fontId="4" fillId="0" borderId="8" xfId="0" applyFont="1" applyBorder="1" applyAlignment="1">
      <alignment vertical="top"/>
    </xf>
    <xf numFmtId="167" fontId="10" fillId="4" borderId="10" xfId="0" applyNumberFormat="1" applyFont="1" applyFill="1" applyBorder="1" applyAlignment="1">
      <alignment horizontal="center"/>
    </xf>
    <xf numFmtId="167" fontId="10" fillId="4" borderId="11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9"/>
  <sheetViews>
    <sheetView zoomScale="150" zoomScaleNormal="150" workbookViewId="0">
      <selection activeCell="G15" sqref="G15"/>
    </sheetView>
  </sheetViews>
  <sheetFormatPr defaultColWidth="9.125" defaultRowHeight="12.75"/>
  <cols>
    <col min="1" max="4" width="9.125" style="55"/>
    <col min="5" max="5" width="11.125" style="56" bestFit="1" customWidth="1"/>
    <col min="6" max="6" width="11.125" style="56" customWidth="1"/>
    <col min="7" max="7" width="11.125" style="55" bestFit="1" customWidth="1"/>
    <col min="8" max="9" width="9.125" style="55"/>
    <col min="10" max="10" width="12.625" style="55" customWidth="1"/>
    <col min="11" max="11" width="13.625" style="55" customWidth="1"/>
    <col min="12" max="12" width="10.375" style="61" bestFit="1" customWidth="1"/>
    <col min="13" max="16384" width="9.125" style="55"/>
  </cols>
  <sheetData>
    <row r="5" spans="2:13">
      <c r="E5" s="143">
        <v>2025</v>
      </c>
      <c r="F5" s="143"/>
      <c r="G5" s="143">
        <v>2026</v>
      </c>
      <c r="H5" s="143"/>
    </row>
    <row r="6" spans="2:13">
      <c r="B6" s="144"/>
      <c r="C6" s="144"/>
      <c r="D6" s="144"/>
      <c r="E6" s="60" t="s">
        <v>61</v>
      </c>
      <c r="F6" s="60" t="s">
        <v>62</v>
      </c>
      <c r="G6" s="60" t="s">
        <v>61</v>
      </c>
      <c r="H6" s="60" t="s">
        <v>62</v>
      </c>
      <c r="I6" s="148" t="s">
        <v>49</v>
      </c>
      <c r="J6" s="149"/>
      <c r="K6" s="150"/>
      <c r="L6" s="62">
        <v>87</v>
      </c>
      <c r="M6" s="63" t="s">
        <v>51</v>
      </c>
    </row>
    <row r="7" spans="2:13">
      <c r="B7" s="147" t="s">
        <v>47</v>
      </c>
      <c r="C7" s="147"/>
      <c r="D7" s="147"/>
      <c r="E7" s="57">
        <v>8000</v>
      </c>
      <c r="F7" s="75">
        <v>48</v>
      </c>
      <c r="G7" s="57">
        <v>8647</v>
      </c>
      <c r="H7" s="76">
        <v>52</v>
      </c>
      <c r="I7" s="151" t="s">
        <v>50</v>
      </c>
      <c r="J7" s="151"/>
      <c r="K7" s="152"/>
      <c r="L7" s="64">
        <v>110</v>
      </c>
      <c r="M7" s="63" t="s">
        <v>51</v>
      </c>
    </row>
    <row r="8" spans="2:13">
      <c r="B8" s="142" t="s">
        <v>60</v>
      </c>
      <c r="C8" s="142"/>
      <c r="D8" s="77">
        <v>0.22</v>
      </c>
      <c r="E8" s="58">
        <f>E7*D8</f>
        <v>1760</v>
      </c>
      <c r="F8" s="58">
        <f>F7*D8</f>
        <v>10.56</v>
      </c>
      <c r="G8" s="58">
        <f>G7*22%</f>
        <v>1902.34</v>
      </c>
      <c r="H8" s="58">
        <f>H7*22%</f>
        <v>11.44</v>
      </c>
    </row>
    <row r="9" spans="2:13">
      <c r="B9" s="146"/>
      <c r="C9" s="146"/>
      <c r="D9" s="146"/>
      <c r="E9" s="59"/>
      <c r="F9" s="59"/>
      <c r="G9" s="59"/>
      <c r="I9" s="148" t="s">
        <v>71</v>
      </c>
      <c r="J9" s="149"/>
      <c r="K9" s="150"/>
      <c r="L9" s="77">
        <v>0.05</v>
      </c>
    </row>
    <row r="10" spans="2:13">
      <c r="B10" s="145" t="s">
        <v>48</v>
      </c>
      <c r="C10" s="145"/>
      <c r="D10" s="145"/>
      <c r="E10" s="125" t="s">
        <v>55</v>
      </c>
      <c r="F10" s="125"/>
      <c r="G10" s="125" t="s">
        <v>56</v>
      </c>
      <c r="I10" s="148" t="s">
        <v>33</v>
      </c>
      <c r="J10" s="149"/>
      <c r="K10" s="150"/>
      <c r="L10" s="77">
        <v>0.25</v>
      </c>
    </row>
    <row r="11" spans="2:13">
      <c r="B11" s="142" t="s">
        <v>53</v>
      </c>
      <c r="C11" s="142"/>
      <c r="D11" s="142"/>
      <c r="E11" s="58">
        <v>15601.76</v>
      </c>
      <c r="F11" s="58"/>
      <c r="G11" s="65">
        <v>72.44</v>
      </c>
      <c r="I11" s="151" t="s">
        <v>35</v>
      </c>
      <c r="J11" s="151"/>
      <c r="K11" s="152"/>
      <c r="L11" s="77">
        <v>0.05</v>
      </c>
    </row>
    <row r="12" spans="2:13">
      <c r="B12" s="142" t="s">
        <v>52</v>
      </c>
      <c r="C12" s="142"/>
      <c r="D12" s="142"/>
      <c r="E12" s="58">
        <v>12555.09</v>
      </c>
      <c r="F12" s="58"/>
      <c r="G12" s="65">
        <v>67.47</v>
      </c>
    </row>
    <row r="13" spans="2:13">
      <c r="B13" s="142" t="s">
        <v>54</v>
      </c>
      <c r="C13" s="142"/>
      <c r="D13" s="142"/>
      <c r="E13" s="58">
        <v>15585</v>
      </c>
      <c r="F13" s="58"/>
      <c r="G13" s="65">
        <v>67.47</v>
      </c>
    </row>
    <row r="14" spans="2:13">
      <c r="B14" s="142" t="s">
        <v>57</v>
      </c>
      <c r="C14" s="142"/>
      <c r="D14" s="142"/>
      <c r="E14" s="58"/>
      <c r="F14" s="58"/>
      <c r="G14" s="65">
        <v>67.38</v>
      </c>
    </row>
    <row r="15" spans="2:13">
      <c r="B15" s="142" t="s">
        <v>100</v>
      </c>
      <c r="C15" s="142"/>
      <c r="D15" s="142"/>
      <c r="E15" s="58">
        <v>13300</v>
      </c>
      <c r="F15" s="58"/>
      <c r="G15" s="65">
        <v>83.2</v>
      </c>
    </row>
    <row r="16" spans="2:13">
      <c r="B16" s="142" t="s">
        <v>99</v>
      </c>
      <c r="C16" s="142"/>
      <c r="D16" s="142"/>
      <c r="E16" s="58">
        <f>E15*0.85</f>
        <v>11305</v>
      </c>
      <c r="F16" s="58"/>
      <c r="G16" s="65">
        <f>G15*0.85</f>
        <v>70.72</v>
      </c>
    </row>
    <row r="18" spans="7:7">
      <c r="G18" s="56">
        <f>E16/7</f>
        <v>1615</v>
      </c>
    </row>
    <row r="19" spans="7:7">
      <c r="G19" s="56">
        <f>G18/22</f>
        <v>73.409090909090907</v>
      </c>
    </row>
  </sheetData>
  <mergeCells count="18">
    <mergeCell ref="G5:H5"/>
    <mergeCell ref="I10:K10"/>
    <mergeCell ref="I11:K11"/>
    <mergeCell ref="I9:K9"/>
    <mergeCell ref="I6:K6"/>
    <mergeCell ref="I7:K7"/>
    <mergeCell ref="B15:D15"/>
    <mergeCell ref="B16:D16"/>
    <mergeCell ref="B13:D13"/>
    <mergeCell ref="B14:D14"/>
    <mergeCell ref="E5:F5"/>
    <mergeCell ref="B6:D6"/>
    <mergeCell ref="B10:D10"/>
    <mergeCell ref="B9:D9"/>
    <mergeCell ref="B11:D11"/>
    <mergeCell ref="B12:D12"/>
    <mergeCell ref="B8:C8"/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A7" sqref="A7:J7"/>
    </sheetView>
  </sheetViews>
  <sheetFormatPr defaultColWidth="9.125" defaultRowHeight="14.25"/>
  <cols>
    <col min="1" max="1" width="6.125" style="2" customWidth="1"/>
    <col min="2" max="2" width="6.875" style="2" customWidth="1"/>
    <col min="3" max="3" width="6.375" style="2" customWidth="1"/>
    <col min="4" max="4" width="7.125" style="2" customWidth="1"/>
    <col min="5" max="5" width="32.375" style="2" customWidth="1"/>
    <col min="6" max="6" width="0.125" style="2" customWidth="1"/>
    <col min="7" max="7" width="9" style="2" customWidth="1"/>
    <col min="8" max="8" width="13.375" style="2" customWidth="1"/>
    <col min="9" max="9" width="15.375" style="2" customWidth="1"/>
    <col min="10" max="10" width="11.875" style="2" customWidth="1"/>
    <col min="11" max="16384" width="9.125" style="2"/>
  </cols>
  <sheetData>
    <row r="1" spans="1:11" ht="18">
      <c r="A1" s="1"/>
      <c r="C1" s="3"/>
      <c r="D1" s="3"/>
      <c r="E1" s="3"/>
      <c r="F1" s="3"/>
      <c r="G1" s="1" t="s">
        <v>0</v>
      </c>
      <c r="H1" s="1"/>
      <c r="I1" s="4"/>
      <c r="J1" s="5"/>
    </row>
    <row r="2" spans="1:11" ht="18">
      <c r="A2" s="6"/>
      <c r="C2" s="3"/>
      <c r="D2" s="7"/>
      <c r="E2" s="7"/>
      <c r="F2" s="7"/>
      <c r="G2" s="8" t="s">
        <v>45</v>
      </c>
      <c r="H2" s="8"/>
      <c r="I2" s="7"/>
      <c r="J2" s="9"/>
    </row>
    <row r="3" spans="1:11" ht="18">
      <c r="A3" s="6"/>
      <c r="C3" s="3"/>
      <c r="D3" s="3"/>
      <c r="E3" s="3"/>
      <c r="F3" s="3"/>
      <c r="G3" s="6" t="s">
        <v>43</v>
      </c>
      <c r="H3" s="8"/>
      <c r="I3" s="4"/>
      <c r="J3" s="5"/>
    </row>
    <row r="4" spans="1:11" ht="18">
      <c r="A4" s="6"/>
      <c r="C4" s="3"/>
      <c r="D4" s="3"/>
      <c r="E4" s="3"/>
      <c r="F4" s="3"/>
      <c r="G4" s="8" t="s">
        <v>44</v>
      </c>
      <c r="H4" s="8"/>
      <c r="I4" s="10"/>
      <c r="J4" s="11"/>
    </row>
    <row r="5" spans="1:11" ht="18">
      <c r="A5" s="6"/>
      <c r="C5" s="3"/>
      <c r="D5" s="3"/>
      <c r="E5" s="3"/>
      <c r="F5" s="3"/>
      <c r="G5" s="8" t="s">
        <v>41</v>
      </c>
      <c r="H5" s="8"/>
      <c r="J5" s="12"/>
    </row>
    <row r="6" spans="1:11" ht="18">
      <c r="A6" s="6"/>
      <c r="C6" s="3"/>
      <c r="D6" s="3"/>
      <c r="E6" s="3"/>
      <c r="F6" s="3"/>
      <c r="G6" s="8"/>
      <c r="H6" s="8"/>
      <c r="J6" s="12"/>
    </row>
    <row r="7" spans="1:11" ht="15.75">
      <c r="A7" s="176" t="s">
        <v>1</v>
      </c>
      <c r="B7" s="176"/>
      <c r="C7" s="176"/>
      <c r="D7" s="176"/>
      <c r="E7" s="176"/>
      <c r="F7" s="176"/>
      <c r="G7" s="176"/>
      <c r="H7" s="176"/>
      <c r="I7" s="176"/>
      <c r="J7" s="176"/>
      <c r="K7" s="1"/>
    </row>
    <row r="8" spans="1:11" ht="15.75">
      <c r="A8" s="176" t="s">
        <v>78</v>
      </c>
      <c r="B8" s="176"/>
      <c r="C8" s="176"/>
      <c r="D8" s="176"/>
      <c r="E8" s="176"/>
      <c r="F8" s="176"/>
      <c r="G8" s="176"/>
      <c r="H8" s="176"/>
      <c r="I8" s="176"/>
      <c r="J8" s="176"/>
      <c r="K8" s="1"/>
    </row>
    <row r="9" spans="1:11" ht="15.75">
      <c r="A9" s="176" t="s">
        <v>102</v>
      </c>
      <c r="B9" s="176"/>
      <c r="C9" s="176"/>
      <c r="D9" s="176"/>
      <c r="E9" s="176"/>
      <c r="F9" s="176"/>
      <c r="G9" s="176"/>
      <c r="H9" s="176"/>
      <c r="I9" s="176"/>
      <c r="J9" s="176"/>
      <c r="K9" s="1"/>
    </row>
    <row r="10" spans="1:11">
      <c r="A10" s="177" t="s">
        <v>2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4"/>
    </row>
    <row r="11" spans="1:1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8">
      <c r="A12" s="15"/>
      <c r="B12" s="15"/>
      <c r="C12" s="15"/>
      <c r="D12" s="15"/>
      <c r="E12" s="15"/>
      <c r="F12" s="16"/>
      <c r="G12" s="187" t="s">
        <v>58</v>
      </c>
      <c r="H12" s="188"/>
      <c r="I12" s="189"/>
      <c r="J12" s="71">
        <f>Дані!L6</f>
        <v>87</v>
      </c>
    </row>
    <row r="13" spans="1:11">
      <c r="F13" s="17"/>
      <c r="G13" s="190" t="s">
        <v>59</v>
      </c>
      <c r="H13" s="190"/>
      <c r="I13" s="191"/>
      <c r="J13" s="72">
        <v>108</v>
      </c>
    </row>
    <row r="14" spans="1:11" ht="28.5">
      <c r="A14" s="78" t="s">
        <v>64</v>
      </c>
      <c r="B14" s="183" t="s">
        <v>3</v>
      </c>
      <c r="C14" s="184"/>
      <c r="D14" s="184"/>
      <c r="E14" s="184"/>
      <c r="F14" s="185"/>
      <c r="G14" s="78" t="s">
        <v>4</v>
      </c>
      <c r="H14" s="79" t="s">
        <v>46</v>
      </c>
      <c r="I14" s="79" t="s">
        <v>90</v>
      </c>
      <c r="J14" s="80" t="s">
        <v>6</v>
      </c>
    </row>
    <row r="15" spans="1:11" ht="15.75">
      <c r="A15" s="19"/>
      <c r="B15" s="186" t="s">
        <v>7</v>
      </c>
      <c r="C15" s="186"/>
      <c r="D15" s="186"/>
      <c r="E15" s="186"/>
      <c r="F15" s="186"/>
      <c r="G15" s="20"/>
      <c r="H15" s="83">
        <f>H16+H20</f>
        <v>100</v>
      </c>
      <c r="I15" s="84"/>
      <c r="J15" s="85"/>
    </row>
    <row r="16" spans="1:11" ht="15">
      <c r="A16" s="21" t="s">
        <v>8</v>
      </c>
      <c r="B16" s="158" t="s">
        <v>105</v>
      </c>
      <c r="C16" s="155"/>
      <c r="D16" s="155"/>
      <c r="E16" s="155"/>
      <c r="F16" s="155"/>
      <c r="G16" s="22"/>
      <c r="H16" s="129">
        <f>SUM(H17:H19)</f>
        <v>100</v>
      </c>
      <c r="I16" s="87"/>
      <c r="J16" s="85"/>
    </row>
    <row r="17" spans="1:11" ht="15">
      <c r="A17" s="23" t="s">
        <v>10</v>
      </c>
      <c r="B17" s="155" t="s">
        <v>70</v>
      </c>
      <c r="C17" s="155"/>
      <c r="D17" s="155"/>
      <c r="E17" s="155"/>
      <c r="F17" s="155"/>
      <c r="G17" s="24"/>
      <c r="H17" s="106">
        <v>80</v>
      </c>
      <c r="I17" s="88"/>
      <c r="J17" s="85"/>
    </row>
    <row r="18" spans="1:11" ht="15">
      <c r="A18" s="25" t="s">
        <v>11</v>
      </c>
      <c r="B18" s="156" t="s">
        <v>69</v>
      </c>
      <c r="C18" s="157"/>
      <c r="D18" s="157"/>
      <c r="E18" s="157"/>
      <c r="F18" s="158"/>
      <c r="G18" s="26"/>
      <c r="H18" s="129">
        <v>10</v>
      </c>
      <c r="I18" s="127"/>
      <c r="J18" s="85"/>
    </row>
    <row r="19" spans="1:11" ht="15">
      <c r="A19" s="27" t="s">
        <v>12</v>
      </c>
      <c r="B19" s="156" t="s">
        <v>68</v>
      </c>
      <c r="C19" s="157"/>
      <c r="D19" s="157"/>
      <c r="E19" s="157"/>
      <c r="F19" s="158"/>
      <c r="G19" s="28"/>
      <c r="H19" s="101">
        <v>10</v>
      </c>
      <c r="I19" s="127"/>
      <c r="J19" s="85"/>
    </row>
    <row r="20" spans="1:11" ht="15">
      <c r="A20" s="29" t="s">
        <v>13</v>
      </c>
      <c r="B20" s="178" t="s">
        <v>87</v>
      </c>
      <c r="C20" s="179"/>
      <c r="D20" s="179"/>
      <c r="E20" s="179"/>
      <c r="F20" s="30"/>
      <c r="G20" s="28"/>
      <c r="H20" s="129">
        <f>H21+H22+H23</f>
        <v>0</v>
      </c>
      <c r="I20" s="90"/>
      <c r="J20" s="85"/>
    </row>
    <row r="21" spans="1:11" ht="15.75">
      <c r="A21" s="31" t="s">
        <v>15</v>
      </c>
      <c r="B21" s="180" t="s">
        <v>67</v>
      </c>
      <c r="C21" s="181"/>
      <c r="D21" s="181"/>
      <c r="E21" s="181"/>
      <c r="F21" s="182"/>
      <c r="G21" s="32"/>
      <c r="H21" s="91">
        <v>0</v>
      </c>
      <c r="I21" s="84"/>
      <c r="J21" s="85"/>
    </row>
    <row r="22" spans="1:11" ht="15.75" customHeight="1">
      <c r="A22" s="33" t="s">
        <v>16</v>
      </c>
      <c r="B22" s="156" t="s">
        <v>69</v>
      </c>
      <c r="C22" s="157"/>
      <c r="D22" s="157"/>
      <c r="E22" s="157"/>
      <c r="F22" s="158"/>
      <c r="G22" s="82"/>
      <c r="H22" s="129">
        <f>H21*G22</f>
        <v>0</v>
      </c>
      <c r="I22" s="84"/>
      <c r="J22" s="85"/>
    </row>
    <row r="23" spans="1:11" ht="15.75" customHeight="1">
      <c r="A23" s="33" t="s">
        <v>17</v>
      </c>
      <c r="B23" s="156" t="s">
        <v>68</v>
      </c>
      <c r="C23" s="157"/>
      <c r="D23" s="157"/>
      <c r="E23" s="157"/>
      <c r="F23" s="158"/>
      <c r="G23" s="82"/>
      <c r="H23" s="129">
        <f>H21*G23</f>
        <v>0</v>
      </c>
      <c r="I23" s="84"/>
      <c r="J23" s="85"/>
    </row>
    <row r="24" spans="1:11" ht="15">
      <c r="A24" s="21"/>
      <c r="B24" s="174" t="s">
        <v>65</v>
      </c>
      <c r="C24" s="174"/>
      <c r="D24" s="174"/>
      <c r="E24" s="175"/>
      <c r="F24" s="175"/>
      <c r="G24" s="28">
        <v>0.22</v>
      </c>
      <c r="H24" s="129">
        <f>H15*G24</f>
        <v>22</v>
      </c>
      <c r="I24" s="127"/>
      <c r="J24" s="85"/>
    </row>
    <row r="25" spans="1:11" ht="15">
      <c r="A25" s="33"/>
      <c r="B25" s="130" t="s">
        <v>66</v>
      </c>
      <c r="C25" s="81"/>
      <c r="D25" s="81"/>
      <c r="E25" s="81"/>
      <c r="F25" s="81"/>
      <c r="G25" s="28">
        <v>0.05</v>
      </c>
      <c r="H25" s="129">
        <f>H15*G25</f>
        <v>5</v>
      </c>
      <c r="I25" s="127"/>
      <c r="J25" s="85"/>
    </row>
    <row r="26" spans="1:11" ht="15.75">
      <c r="A26" s="19"/>
      <c r="B26" s="34" t="s">
        <v>18</v>
      </c>
      <c r="C26" s="35"/>
      <c r="D26" s="35"/>
      <c r="E26" s="35"/>
      <c r="F26" s="35"/>
      <c r="G26" s="32"/>
      <c r="H26" s="92">
        <f>H15+H24+H25</f>
        <v>127</v>
      </c>
      <c r="I26" s="84"/>
      <c r="J26" s="93"/>
      <c r="K26" s="36"/>
    </row>
    <row r="27" spans="1:11" ht="15" hidden="1">
      <c r="A27" s="33" t="s">
        <v>19</v>
      </c>
      <c r="B27" s="156" t="s">
        <v>20</v>
      </c>
      <c r="C27" s="157"/>
      <c r="D27" s="157"/>
      <c r="E27" s="157"/>
      <c r="F27" s="158"/>
      <c r="G27" s="28"/>
      <c r="H27" s="129"/>
      <c r="I27" s="94"/>
      <c r="J27" s="95"/>
    </row>
    <row r="28" spans="1:11" ht="15">
      <c r="A28" s="37" t="s">
        <v>21</v>
      </c>
      <c r="B28" s="156" t="s">
        <v>22</v>
      </c>
      <c r="C28" s="157"/>
      <c r="D28" s="157"/>
      <c r="E28" s="157"/>
      <c r="F28" s="158"/>
      <c r="G28" s="128"/>
      <c r="H28" s="129"/>
      <c r="I28" s="127">
        <f>I29+I33</f>
        <v>1595.16</v>
      </c>
      <c r="J28" s="127">
        <f>J29+J33</f>
        <v>130.5</v>
      </c>
    </row>
    <row r="29" spans="1:11" ht="15">
      <c r="A29" s="159" t="s">
        <v>23</v>
      </c>
      <c r="B29" s="162" t="s">
        <v>72</v>
      </c>
      <c r="C29" s="163"/>
      <c r="D29" s="163"/>
      <c r="E29" s="163"/>
      <c r="F29" s="164"/>
      <c r="G29" s="172"/>
      <c r="H29" s="173"/>
      <c r="I29" s="165">
        <f>ROUND(E31*B30,2)</f>
        <v>1566</v>
      </c>
      <c r="J29" s="165">
        <f>ROUND(C30/100*B30,2)</f>
        <v>0</v>
      </c>
    </row>
    <row r="30" spans="1:11" ht="15">
      <c r="A30" s="160"/>
      <c r="B30" s="66">
        <f>Дані!L6</f>
        <v>87</v>
      </c>
      <c r="C30" s="67"/>
      <c r="D30" s="68">
        <f>C30/100</f>
        <v>0</v>
      </c>
      <c r="E30" s="38" t="s">
        <v>84</v>
      </c>
      <c r="F30" s="39"/>
      <c r="G30" s="172"/>
      <c r="H30" s="173"/>
      <c r="I30" s="165"/>
      <c r="J30" s="165"/>
    </row>
    <row r="31" spans="1:11" ht="15">
      <c r="A31" s="161"/>
      <c r="B31" s="40" t="s">
        <v>24</v>
      </c>
      <c r="C31" s="73" t="s">
        <v>25</v>
      </c>
      <c r="D31" s="128" t="s">
        <v>26</v>
      </c>
      <c r="E31" s="74">
        <v>18</v>
      </c>
      <c r="F31" s="39"/>
      <c r="G31" s="41"/>
      <c r="H31" s="91"/>
      <c r="I31" s="96"/>
      <c r="J31" s="96"/>
    </row>
    <row r="32" spans="1:11" ht="15">
      <c r="A32" s="21" t="s">
        <v>27</v>
      </c>
      <c r="B32" s="166" t="s">
        <v>28</v>
      </c>
      <c r="C32" s="167"/>
      <c r="D32" s="167"/>
      <c r="E32" s="167"/>
      <c r="F32" s="167"/>
      <c r="G32" s="128"/>
      <c r="H32" s="129"/>
      <c r="I32" s="96"/>
      <c r="J32" s="96"/>
    </row>
    <row r="33" spans="1:11" ht="15">
      <c r="A33" s="21"/>
      <c r="B33" s="69">
        <v>108</v>
      </c>
      <c r="C33" s="70">
        <v>1.5</v>
      </c>
      <c r="D33" s="69">
        <f>C33*100</f>
        <v>150</v>
      </c>
      <c r="E33" s="110" t="s">
        <v>104</v>
      </c>
      <c r="F33" s="126"/>
      <c r="G33" s="128"/>
      <c r="H33" s="129"/>
      <c r="I33" s="127">
        <f>ROUND(E34*B33,2)</f>
        <v>29.16</v>
      </c>
      <c r="J33" s="127">
        <f>ROUND(D33/100*B30,2)</f>
        <v>130.5</v>
      </c>
    </row>
    <row r="34" spans="1:11" ht="15">
      <c r="A34" s="43"/>
      <c r="B34" s="44" t="s">
        <v>24</v>
      </c>
      <c r="C34" s="44" t="s">
        <v>103</v>
      </c>
      <c r="D34" s="44" t="s">
        <v>25</v>
      </c>
      <c r="E34" s="112">
        <f>E31*0.015</f>
        <v>0.27</v>
      </c>
      <c r="F34" s="126"/>
      <c r="G34" s="45"/>
      <c r="H34" s="97"/>
      <c r="I34" s="98"/>
      <c r="J34" s="99"/>
    </row>
    <row r="35" spans="1:11" ht="15.75">
      <c r="A35" s="131">
        <v>5</v>
      </c>
      <c r="B35" s="153" t="s">
        <v>29</v>
      </c>
      <c r="C35" s="154"/>
      <c r="D35" s="154"/>
      <c r="E35" s="154"/>
      <c r="F35" s="168"/>
      <c r="G35" s="20"/>
      <c r="H35" s="92">
        <f>H15+H26</f>
        <v>227</v>
      </c>
      <c r="I35" s="84">
        <f>I27+I28</f>
        <v>1595.16</v>
      </c>
      <c r="J35" s="84">
        <f>J27+J28</f>
        <v>130.5</v>
      </c>
    </row>
    <row r="36" spans="1:11" ht="15.75">
      <c r="A36" s="48" t="s">
        <v>30</v>
      </c>
      <c r="B36" s="169" t="s">
        <v>31</v>
      </c>
      <c r="C36" s="170"/>
      <c r="D36" s="170"/>
      <c r="E36" s="170"/>
      <c r="F36" s="171"/>
      <c r="G36" s="26"/>
      <c r="H36" s="83">
        <f>SUM(H37:H40)</f>
        <v>390.82</v>
      </c>
      <c r="I36" s="100"/>
      <c r="J36" s="93"/>
      <c r="K36" s="36"/>
    </row>
    <row r="37" spans="1:11" ht="15">
      <c r="A37" s="49" t="s">
        <v>32</v>
      </c>
      <c r="B37" s="50" t="s">
        <v>33</v>
      </c>
      <c r="C37" s="51"/>
      <c r="D37" s="51"/>
      <c r="E37" s="51"/>
      <c r="F37" s="51"/>
      <c r="G37" s="26">
        <f>Дані!L10</f>
        <v>0.25</v>
      </c>
      <c r="H37" s="101">
        <f>H35*G37</f>
        <v>56.75</v>
      </c>
      <c r="I37" s="88"/>
      <c r="J37" s="85"/>
    </row>
    <row r="38" spans="1:11" ht="15">
      <c r="A38" s="49" t="s">
        <v>34</v>
      </c>
      <c r="B38" s="50" t="s">
        <v>80</v>
      </c>
      <c r="C38" s="51"/>
      <c r="D38" s="51"/>
      <c r="E38" s="51"/>
      <c r="F38" s="51"/>
      <c r="G38" s="26"/>
      <c r="H38" s="101">
        <v>250</v>
      </c>
      <c r="I38" s="88"/>
      <c r="J38" s="85"/>
    </row>
    <row r="39" spans="1:11" ht="15">
      <c r="A39" s="49" t="s">
        <v>73</v>
      </c>
      <c r="B39" s="50" t="s">
        <v>82</v>
      </c>
      <c r="C39" s="51"/>
      <c r="D39" s="51"/>
      <c r="E39" s="51"/>
      <c r="F39" s="51"/>
      <c r="G39" s="26"/>
      <c r="H39" s="101">
        <v>41.67</v>
      </c>
      <c r="I39" s="88"/>
      <c r="J39" s="85"/>
    </row>
    <row r="40" spans="1:11" ht="15">
      <c r="A40" s="49" t="s">
        <v>81</v>
      </c>
      <c r="B40" s="50" t="s">
        <v>35</v>
      </c>
      <c r="C40" s="51"/>
      <c r="D40" s="51"/>
      <c r="E40" s="51"/>
      <c r="F40" s="51"/>
      <c r="G40" s="26"/>
      <c r="H40" s="101">
        <v>42.4</v>
      </c>
      <c r="I40" s="88"/>
      <c r="J40" s="85"/>
    </row>
    <row r="41" spans="1:11" ht="15.75">
      <c r="A41" s="131">
        <v>7</v>
      </c>
      <c r="B41" s="107" t="s">
        <v>79</v>
      </c>
      <c r="C41" s="108"/>
      <c r="D41" s="108"/>
      <c r="E41" s="108"/>
      <c r="F41" s="108"/>
      <c r="G41" s="109"/>
      <c r="H41" s="101">
        <f>G41*7.2</f>
        <v>0</v>
      </c>
      <c r="I41" s="88"/>
      <c r="J41" s="85"/>
    </row>
    <row r="42" spans="1:11" ht="15.75">
      <c r="A42" s="131">
        <v>8</v>
      </c>
      <c r="B42" s="153" t="s">
        <v>63</v>
      </c>
      <c r="C42" s="154"/>
      <c r="D42" s="154"/>
      <c r="E42" s="154"/>
      <c r="F42" s="154"/>
      <c r="G42" s="20"/>
      <c r="H42" s="92">
        <f>H36+H35+H41</f>
        <v>617.81999999999994</v>
      </c>
      <c r="I42" s="84">
        <f>I35</f>
        <v>1595.16</v>
      </c>
      <c r="J42" s="84">
        <f>J35</f>
        <v>130.5</v>
      </c>
    </row>
    <row r="43" spans="1:11" ht="15">
      <c r="A43" s="21">
        <v>9</v>
      </c>
      <c r="B43" s="155" t="s">
        <v>36</v>
      </c>
      <c r="C43" s="155"/>
      <c r="D43" s="155"/>
      <c r="E43" s="155"/>
      <c r="F43" s="155"/>
      <c r="G43" s="28">
        <v>0.05</v>
      </c>
      <c r="H43" s="129">
        <f>H42*12%</f>
        <v>74.13839999999999</v>
      </c>
      <c r="I43" s="127">
        <v>0</v>
      </c>
      <c r="J43" s="127">
        <f>J42*12%</f>
        <v>15.66</v>
      </c>
    </row>
    <row r="44" spans="1:11" ht="15.75">
      <c r="A44" s="131">
        <v>10</v>
      </c>
      <c r="B44" s="197" t="s">
        <v>37</v>
      </c>
      <c r="C44" s="198"/>
      <c r="D44" s="198"/>
      <c r="E44" s="198"/>
      <c r="F44" s="198"/>
      <c r="G44" s="20"/>
      <c r="H44" s="102">
        <f>H43+H42</f>
        <v>691.95839999999998</v>
      </c>
      <c r="I44" s="103">
        <f>I43+I42</f>
        <v>1595.16</v>
      </c>
      <c r="J44" s="103">
        <f>J43+J42</f>
        <v>146.16</v>
      </c>
    </row>
    <row r="45" spans="1:11" ht="15">
      <c r="A45" s="52">
        <v>11</v>
      </c>
      <c r="B45" s="199" t="s">
        <v>38</v>
      </c>
      <c r="C45" s="199"/>
      <c r="D45" s="199"/>
      <c r="E45" s="199"/>
      <c r="F45" s="199"/>
      <c r="G45" s="53">
        <v>0</v>
      </c>
      <c r="H45" s="104">
        <f>H44*G45</f>
        <v>0</v>
      </c>
      <c r="I45" s="105">
        <f>I44*G45</f>
        <v>0</v>
      </c>
      <c r="J45" s="105">
        <f>J44*G45</f>
        <v>0</v>
      </c>
      <c r="K45" s="54"/>
    </row>
    <row r="46" spans="1:11" ht="15.75">
      <c r="A46" s="196">
        <v>12</v>
      </c>
      <c r="B46" s="192" t="s">
        <v>85</v>
      </c>
      <c r="C46" s="192"/>
      <c r="D46" s="192"/>
      <c r="E46" s="192"/>
      <c r="F46" s="193"/>
      <c r="G46" s="20"/>
      <c r="H46" s="102">
        <f>H45+H44</f>
        <v>691.95839999999998</v>
      </c>
      <c r="I46" s="84">
        <f>I45+I44</f>
        <v>1595.16</v>
      </c>
      <c r="J46" s="84">
        <f>J45+J44</f>
        <v>146.16</v>
      </c>
    </row>
    <row r="47" spans="1:11" ht="15.75">
      <c r="A47" s="196"/>
      <c r="B47" s="194"/>
      <c r="C47" s="194"/>
      <c r="D47" s="194"/>
      <c r="E47" s="194"/>
      <c r="F47" s="195"/>
      <c r="G47" s="111"/>
      <c r="H47" s="200">
        <f>ROUND(SUM(H46:J46),0)</f>
        <v>2433</v>
      </c>
      <c r="I47" s="200"/>
      <c r="J47" s="201"/>
    </row>
    <row r="48" spans="1:11" ht="15">
      <c r="A48" s="1"/>
      <c r="B48" s="1"/>
      <c r="C48" s="1"/>
      <c r="D48" s="1"/>
      <c r="E48" s="1"/>
      <c r="F48" s="1"/>
      <c r="G48" s="1"/>
      <c r="H48" s="1"/>
      <c r="I48" s="1"/>
      <c r="J48" s="12"/>
    </row>
    <row r="49" spans="1:11" ht="15">
      <c r="A49" s="1"/>
      <c r="B49" s="1" t="s">
        <v>39</v>
      </c>
      <c r="C49" s="1"/>
      <c r="D49" s="1"/>
      <c r="E49" s="1"/>
      <c r="F49" s="1" t="s">
        <v>40</v>
      </c>
      <c r="G49" s="1"/>
      <c r="H49" s="1"/>
      <c r="I49" s="1" t="s">
        <v>42</v>
      </c>
      <c r="J49" s="12"/>
    </row>
    <row r="50" spans="1:11" ht="15">
      <c r="A50" s="1"/>
      <c r="B50" s="1"/>
      <c r="C50" s="1"/>
      <c r="D50" s="1"/>
      <c r="E50" s="1"/>
      <c r="F50" s="1"/>
      <c r="G50" s="1"/>
      <c r="H50" s="1"/>
      <c r="I50" s="1"/>
      <c r="J50" s="12"/>
    </row>
    <row r="51" spans="1:11" ht="15">
      <c r="A51" s="1"/>
      <c r="B51" s="1"/>
      <c r="C51" s="1"/>
      <c r="D51" s="1"/>
      <c r="E51" s="1"/>
      <c r="F51" s="1"/>
      <c r="G51" s="1"/>
      <c r="H51" s="1"/>
      <c r="I51" s="1"/>
      <c r="J51" s="13"/>
      <c r="K51" s="1"/>
    </row>
    <row r="52" spans="1:1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mergeCells count="35">
    <mergeCell ref="G13:I13"/>
    <mergeCell ref="A7:J7"/>
    <mergeCell ref="A8:J8"/>
    <mergeCell ref="A9:J9"/>
    <mergeCell ref="A10:J10"/>
    <mergeCell ref="G12:I12"/>
    <mergeCell ref="B27:F27"/>
    <mergeCell ref="B14:F14"/>
    <mergeCell ref="B15:F15"/>
    <mergeCell ref="B16:F16"/>
    <mergeCell ref="B17:F17"/>
    <mergeCell ref="B18:F18"/>
    <mergeCell ref="B19:F19"/>
    <mergeCell ref="B20:E20"/>
    <mergeCell ref="B21:F21"/>
    <mergeCell ref="B22:F22"/>
    <mergeCell ref="B23:F23"/>
    <mergeCell ref="B24:F24"/>
    <mergeCell ref="B43:F43"/>
    <mergeCell ref="B28:F28"/>
    <mergeCell ref="A29:A31"/>
    <mergeCell ref="B29:F29"/>
    <mergeCell ref="G29:G30"/>
    <mergeCell ref="J29:J30"/>
    <mergeCell ref="B32:F32"/>
    <mergeCell ref="B35:F35"/>
    <mergeCell ref="B36:F36"/>
    <mergeCell ref="B42:F42"/>
    <mergeCell ref="H29:H30"/>
    <mergeCell ref="I29:I30"/>
    <mergeCell ref="B44:F44"/>
    <mergeCell ref="B45:F45"/>
    <mergeCell ref="A46:A47"/>
    <mergeCell ref="B46:F47"/>
    <mergeCell ref="H47:J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50"/>
  <sheetViews>
    <sheetView topLeftCell="A16" workbookViewId="0">
      <selection activeCell="G37" sqref="G37"/>
    </sheetView>
  </sheetViews>
  <sheetFormatPr defaultColWidth="9.125" defaultRowHeight="14.25"/>
  <cols>
    <col min="1" max="1" width="6.125" style="2" customWidth="1"/>
    <col min="2" max="2" width="6.875" style="2" customWidth="1"/>
    <col min="3" max="3" width="6.375" style="2" customWidth="1"/>
    <col min="4" max="4" width="7.125" style="2" customWidth="1"/>
    <col min="5" max="5" width="32.375" style="2" customWidth="1"/>
    <col min="6" max="6" width="0.125" style="2" customWidth="1"/>
    <col min="7" max="7" width="9" style="2" customWidth="1"/>
    <col min="8" max="8" width="13.375" style="2" customWidth="1"/>
    <col min="9" max="9" width="12.625" style="2" customWidth="1"/>
    <col min="10" max="10" width="11.875" style="2" customWidth="1"/>
    <col min="11" max="16384" width="9.125" style="2"/>
  </cols>
  <sheetData>
    <row r="1" spans="1:11" ht="18">
      <c r="A1" s="1"/>
      <c r="C1" s="3"/>
      <c r="D1" s="3"/>
      <c r="E1" s="3"/>
      <c r="F1" s="3"/>
      <c r="G1" s="1" t="s">
        <v>0</v>
      </c>
      <c r="H1" s="1"/>
      <c r="I1" s="4"/>
      <c r="J1" s="5"/>
    </row>
    <row r="2" spans="1:11" ht="18">
      <c r="A2" s="6"/>
      <c r="C2" s="3"/>
      <c r="D2" s="7"/>
      <c r="E2" s="7"/>
      <c r="F2" s="7"/>
      <c r="G2" s="8" t="s">
        <v>111</v>
      </c>
      <c r="H2" s="8"/>
      <c r="I2" s="7"/>
      <c r="J2" s="9"/>
    </row>
    <row r="3" spans="1:11" ht="18">
      <c r="A3" s="6"/>
      <c r="C3" s="3"/>
      <c r="D3" s="3"/>
      <c r="E3" s="3"/>
      <c r="F3" s="3"/>
      <c r="G3" s="6" t="s">
        <v>43</v>
      </c>
      <c r="H3" s="8"/>
      <c r="I3" s="4"/>
      <c r="J3" s="5"/>
    </row>
    <row r="4" spans="1:11" ht="18">
      <c r="A4" s="6"/>
      <c r="C4" s="3"/>
      <c r="D4" s="3"/>
      <c r="E4" s="3"/>
      <c r="F4" s="3"/>
      <c r="G4" s="8" t="s">
        <v>44</v>
      </c>
      <c r="H4" s="8"/>
      <c r="I4" s="10"/>
      <c r="J4" s="11"/>
    </row>
    <row r="5" spans="1:11" ht="18">
      <c r="A5" s="6"/>
      <c r="C5" s="3"/>
      <c r="D5" s="3"/>
      <c r="E5" s="3"/>
      <c r="F5" s="3"/>
      <c r="G5" s="8" t="s">
        <v>112</v>
      </c>
      <c r="H5" s="8"/>
      <c r="J5" s="12"/>
    </row>
    <row r="6" spans="1:11" ht="18">
      <c r="A6" s="6"/>
      <c r="C6" s="3"/>
      <c r="D6" s="3"/>
      <c r="E6" s="3"/>
      <c r="F6" s="3"/>
      <c r="G6" s="8"/>
      <c r="H6" s="8"/>
      <c r="J6" s="12"/>
    </row>
    <row r="7" spans="1:11" ht="15.75">
      <c r="A7" s="176" t="s">
        <v>1</v>
      </c>
      <c r="B7" s="176"/>
      <c r="C7" s="176"/>
      <c r="D7" s="176"/>
      <c r="E7" s="176"/>
      <c r="F7" s="176"/>
      <c r="G7" s="176"/>
      <c r="H7" s="176"/>
      <c r="I7" s="176"/>
      <c r="J7" s="176"/>
      <c r="K7" s="1"/>
    </row>
    <row r="8" spans="1:11" ht="15.75">
      <c r="A8" s="176" t="s">
        <v>101</v>
      </c>
      <c r="B8" s="176"/>
      <c r="C8" s="176"/>
      <c r="D8" s="176"/>
      <c r="E8" s="176"/>
      <c r="F8" s="176"/>
      <c r="G8" s="176"/>
      <c r="H8" s="176"/>
      <c r="I8" s="176"/>
      <c r="J8" s="176"/>
      <c r="K8" s="1"/>
    </row>
    <row r="9" spans="1:11" ht="15.75">
      <c r="A9" s="176" t="s">
        <v>75</v>
      </c>
      <c r="B9" s="176"/>
      <c r="C9" s="176"/>
      <c r="D9" s="176"/>
      <c r="E9" s="176"/>
      <c r="F9" s="176"/>
      <c r="G9" s="176"/>
      <c r="H9" s="176"/>
      <c r="I9" s="176"/>
      <c r="J9" s="176"/>
      <c r="K9" s="1"/>
    </row>
    <row r="10" spans="1:11">
      <c r="A10" s="177" t="s">
        <v>77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4"/>
    </row>
    <row r="11" spans="1:1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6.5" customHeight="1">
      <c r="A12" s="15"/>
      <c r="B12" s="15"/>
      <c r="C12" s="15"/>
      <c r="D12" s="15"/>
      <c r="E12" s="15"/>
      <c r="F12" s="16"/>
      <c r="G12" s="187" t="s">
        <v>58</v>
      </c>
      <c r="H12" s="188"/>
      <c r="I12" s="189"/>
      <c r="J12" s="71">
        <f>Дані!L6</f>
        <v>87</v>
      </c>
    </row>
    <row r="13" spans="1:11">
      <c r="F13" s="17"/>
      <c r="G13" s="190" t="s">
        <v>59</v>
      </c>
      <c r="H13" s="190"/>
      <c r="I13" s="191"/>
      <c r="J13" s="72">
        <f>Дані!L7</f>
        <v>110</v>
      </c>
    </row>
    <row r="14" spans="1:11" ht="28.5">
      <c r="A14" s="78" t="s">
        <v>64</v>
      </c>
      <c r="B14" s="183" t="s">
        <v>3</v>
      </c>
      <c r="C14" s="184"/>
      <c r="D14" s="184"/>
      <c r="E14" s="184"/>
      <c r="F14" s="185"/>
      <c r="G14" s="78" t="s">
        <v>4</v>
      </c>
      <c r="H14" s="79" t="s">
        <v>46</v>
      </c>
      <c r="I14" s="79" t="s">
        <v>5</v>
      </c>
      <c r="J14" s="80" t="s">
        <v>6</v>
      </c>
    </row>
    <row r="15" spans="1:11" ht="15.75">
      <c r="A15" s="19"/>
      <c r="B15" s="186" t="s">
        <v>7</v>
      </c>
      <c r="C15" s="186"/>
      <c r="D15" s="186"/>
      <c r="E15" s="186"/>
      <c r="F15" s="186"/>
      <c r="G15" s="20"/>
      <c r="H15" s="83">
        <f>H16+H20</f>
        <v>153.92000000000002</v>
      </c>
      <c r="I15" s="84"/>
      <c r="J15" s="85"/>
    </row>
    <row r="16" spans="1:11" ht="15">
      <c r="A16" s="21" t="s">
        <v>8</v>
      </c>
      <c r="B16" s="158" t="s">
        <v>9</v>
      </c>
      <c r="C16" s="155"/>
      <c r="D16" s="155"/>
      <c r="E16" s="155"/>
      <c r="F16" s="155"/>
      <c r="G16" s="22"/>
      <c r="H16" s="86">
        <f>H17+H19+H18</f>
        <v>83.2</v>
      </c>
      <c r="I16" s="87"/>
      <c r="J16" s="85"/>
    </row>
    <row r="17" spans="1:11" ht="15">
      <c r="A17" s="23" t="s">
        <v>10</v>
      </c>
      <c r="B17" s="155" t="s">
        <v>70</v>
      </c>
      <c r="C17" s="155"/>
      <c r="D17" s="155"/>
      <c r="E17" s="155"/>
      <c r="F17" s="155"/>
      <c r="G17" s="24"/>
      <c r="H17" s="106">
        <f>Дані!G15</f>
        <v>83.2</v>
      </c>
      <c r="I17" s="88"/>
      <c r="J17" s="85"/>
    </row>
    <row r="18" spans="1:11" ht="15">
      <c r="A18" s="25" t="s">
        <v>11</v>
      </c>
      <c r="B18" s="156" t="s">
        <v>69</v>
      </c>
      <c r="C18" s="157"/>
      <c r="D18" s="157"/>
      <c r="E18" s="157"/>
      <c r="F18" s="158"/>
      <c r="G18" s="26">
        <v>0.04</v>
      </c>
      <c r="H18" s="86"/>
      <c r="I18" s="89"/>
      <c r="J18" s="85"/>
    </row>
    <row r="19" spans="1:11" ht="15">
      <c r="A19" s="27" t="s">
        <v>12</v>
      </c>
      <c r="B19" s="156" t="s">
        <v>68</v>
      </c>
      <c r="C19" s="157"/>
      <c r="D19" s="157"/>
      <c r="E19" s="157"/>
      <c r="F19" s="158"/>
      <c r="G19" s="28"/>
      <c r="H19" s="101">
        <f>H17*G19</f>
        <v>0</v>
      </c>
      <c r="I19" s="89"/>
      <c r="J19" s="85"/>
    </row>
    <row r="20" spans="1:11" ht="15">
      <c r="A20" s="29" t="s">
        <v>13</v>
      </c>
      <c r="B20" s="178" t="s">
        <v>14</v>
      </c>
      <c r="C20" s="179"/>
      <c r="D20" s="179"/>
      <c r="E20" s="179"/>
      <c r="F20" s="30"/>
      <c r="G20" s="28"/>
      <c r="H20" s="86">
        <f>H21+H22+H23</f>
        <v>70.72</v>
      </c>
      <c r="I20" s="90"/>
      <c r="J20" s="85"/>
    </row>
    <row r="21" spans="1:11" ht="15.75">
      <c r="A21" s="31" t="s">
        <v>15</v>
      </c>
      <c r="B21" s="180" t="s">
        <v>98</v>
      </c>
      <c r="C21" s="181"/>
      <c r="D21" s="181"/>
      <c r="E21" s="181"/>
      <c r="F21" s="182"/>
      <c r="G21" s="32"/>
      <c r="H21" s="91">
        <f>Дані!G16</f>
        <v>70.72</v>
      </c>
      <c r="I21" s="84"/>
      <c r="J21" s="85"/>
    </row>
    <row r="22" spans="1:11" ht="15.75" customHeight="1">
      <c r="A22" s="33" t="s">
        <v>16</v>
      </c>
      <c r="B22" s="156" t="s">
        <v>69</v>
      </c>
      <c r="C22" s="157"/>
      <c r="D22" s="157"/>
      <c r="E22" s="157"/>
      <c r="F22" s="158"/>
      <c r="G22" s="82">
        <v>0.04</v>
      </c>
      <c r="H22" s="86"/>
      <c r="I22" s="84"/>
      <c r="J22" s="85"/>
    </row>
    <row r="23" spans="1:11" ht="15.75" customHeight="1">
      <c r="A23" s="33" t="s">
        <v>17</v>
      </c>
      <c r="B23" s="156" t="s">
        <v>68</v>
      </c>
      <c r="C23" s="157"/>
      <c r="D23" s="157"/>
      <c r="E23" s="157"/>
      <c r="F23" s="158"/>
      <c r="G23" s="82"/>
      <c r="H23" s="86">
        <f>H21*G23</f>
        <v>0</v>
      </c>
      <c r="I23" s="84"/>
      <c r="J23" s="85"/>
    </row>
    <row r="24" spans="1:11" ht="15">
      <c r="A24" s="21"/>
      <c r="B24" s="174" t="s">
        <v>65</v>
      </c>
      <c r="C24" s="174"/>
      <c r="D24" s="174"/>
      <c r="E24" s="175"/>
      <c r="F24" s="175"/>
      <c r="G24" s="28">
        <v>0.22</v>
      </c>
      <c r="H24" s="86">
        <f>H15*G24</f>
        <v>33.862400000000001</v>
      </c>
      <c r="I24" s="89"/>
      <c r="J24" s="85"/>
    </row>
    <row r="25" spans="1:11" ht="15.75">
      <c r="A25" s="19"/>
      <c r="B25" s="34" t="s">
        <v>18</v>
      </c>
      <c r="C25" s="35"/>
      <c r="D25" s="35"/>
      <c r="E25" s="35"/>
      <c r="F25" s="35"/>
      <c r="G25" s="32"/>
      <c r="H25" s="92">
        <f>H15+H24</f>
        <v>187.78240000000002</v>
      </c>
      <c r="I25" s="84"/>
      <c r="J25" s="93"/>
      <c r="K25" s="36"/>
    </row>
    <row r="26" spans="1:11" ht="15" hidden="1">
      <c r="A26" s="33" t="s">
        <v>19</v>
      </c>
      <c r="B26" s="156" t="s">
        <v>20</v>
      </c>
      <c r="C26" s="157"/>
      <c r="D26" s="157"/>
      <c r="E26" s="157"/>
      <c r="F26" s="158"/>
      <c r="G26" s="28"/>
      <c r="H26" s="86"/>
      <c r="I26" s="94"/>
      <c r="J26" s="95"/>
    </row>
    <row r="27" spans="1:11" ht="15">
      <c r="A27" s="37" t="s">
        <v>21</v>
      </c>
      <c r="B27" s="156" t="s">
        <v>22</v>
      </c>
      <c r="C27" s="157"/>
      <c r="D27" s="157"/>
      <c r="E27" s="157"/>
      <c r="F27" s="158"/>
      <c r="G27" s="18"/>
      <c r="H27" s="86"/>
      <c r="I27" s="89">
        <f>I28+I32</f>
        <v>264.19</v>
      </c>
      <c r="J27" s="89">
        <f>J28+J32</f>
        <v>18.3</v>
      </c>
    </row>
    <row r="28" spans="1:11" ht="15">
      <c r="A28" s="159" t="s">
        <v>23</v>
      </c>
      <c r="B28" s="162" t="s">
        <v>72</v>
      </c>
      <c r="C28" s="163"/>
      <c r="D28" s="163"/>
      <c r="E28" s="163"/>
      <c r="F28" s="164"/>
      <c r="G28" s="172"/>
      <c r="H28" s="173"/>
      <c r="I28" s="165">
        <f>ROUND(E30*B29,2)</f>
        <v>261</v>
      </c>
      <c r="J28" s="165">
        <f>ROUND(C29/100*B29,2)</f>
        <v>18.27</v>
      </c>
    </row>
    <row r="29" spans="1:11" ht="36">
      <c r="A29" s="160"/>
      <c r="B29" s="66">
        <f>Дані!L6</f>
        <v>87</v>
      </c>
      <c r="C29" s="67">
        <v>21</v>
      </c>
      <c r="D29" s="68">
        <f>C29/100</f>
        <v>0.21</v>
      </c>
      <c r="E29" s="38" t="s">
        <v>91</v>
      </c>
      <c r="F29" s="39"/>
      <c r="G29" s="172"/>
      <c r="H29" s="173"/>
      <c r="I29" s="165"/>
      <c r="J29" s="165"/>
    </row>
    <row r="30" spans="1:11" ht="15">
      <c r="A30" s="161"/>
      <c r="B30" s="40" t="s">
        <v>24</v>
      </c>
      <c r="C30" s="73" t="s">
        <v>25</v>
      </c>
      <c r="D30" s="18" t="s">
        <v>26</v>
      </c>
      <c r="E30" s="74">
        <v>3</v>
      </c>
      <c r="F30" s="39"/>
      <c r="G30" s="41"/>
      <c r="H30" s="91"/>
      <c r="I30" s="96"/>
      <c r="J30" s="96"/>
    </row>
    <row r="31" spans="1:11" ht="15">
      <c r="A31" s="21" t="s">
        <v>27</v>
      </c>
      <c r="B31" s="166" t="s">
        <v>28</v>
      </c>
      <c r="C31" s="167"/>
      <c r="D31" s="167"/>
      <c r="E31" s="167"/>
      <c r="F31" s="167"/>
      <c r="G31" s="18"/>
      <c r="H31" s="86"/>
      <c r="I31" s="96"/>
      <c r="J31" s="96"/>
    </row>
    <row r="32" spans="1:11" ht="15">
      <c r="A32" s="21"/>
      <c r="B32" s="69">
        <f>Дані!L7</f>
        <v>110</v>
      </c>
      <c r="C32" s="70">
        <v>2.9000000000000001E-2</v>
      </c>
      <c r="D32" s="69">
        <f>C32*100</f>
        <v>2.9000000000000004</v>
      </c>
      <c r="E32" s="42"/>
      <c r="F32" s="42"/>
      <c r="G32" s="18"/>
      <c r="H32" s="86"/>
      <c r="I32" s="116">
        <f>ROUND(C32*B32,2)</f>
        <v>3.19</v>
      </c>
      <c r="J32" s="116">
        <f>ROUND(C32/100*B32,2)</f>
        <v>0.03</v>
      </c>
    </row>
    <row r="33" spans="1:11" ht="15">
      <c r="A33" s="43"/>
      <c r="B33" s="44" t="s">
        <v>24</v>
      </c>
      <c r="C33" s="44" t="s">
        <v>26</v>
      </c>
      <c r="D33" s="44" t="s">
        <v>25</v>
      </c>
      <c r="E33" s="46"/>
      <c r="F33" s="42"/>
      <c r="G33" s="45"/>
      <c r="H33" s="97"/>
      <c r="I33" s="98"/>
      <c r="J33" s="99"/>
    </row>
    <row r="34" spans="1:11" ht="15.75">
      <c r="A34" s="47">
        <v>5</v>
      </c>
      <c r="B34" s="153" t="s">
        <v>29</v>
      </c>
      <c r="C34" s="154"/>
      <c r="D34" s="154"/>
      <c r="E34" s="154"/>
      <c r="F34" s="168"/>
      <c r="G34" s="20"/>
      <c r="H34" s="92">
        <f>H15+H25</f>
        <v>341.70240000000001</v>
      </c>
      <c r="I34" s="84">
        <f>I26+I27</f>
        <v>264.19</v>
      </c>
      <c r="J34" s="84">
        <f>J26+J27</f>
        <v>18.3</v>
      </c>
    </row>
    <row r="35" spans="1:11" ht="15.75">
      <c r="A35" s="48" t="s">
        <v>30</v>
      </c>
      <c r="B35" s="169" t="s">
        <v>31</v>
      </c>
      <c r="C35" s="170"/>
      <c r="D35" s="170"/>
      <c r="E35" s="170"/>
      <c r="F35" s="171"/>
      <c r="G35" s="26">
        <f>SUM(G36:G38)</f>
        <v>0.38</v>
      </c>
      <c r="H35" s="83">
        <f>SUM(H36:H39)</f>
        <v>612.24691200000007</v>
      </c>
      <c r="I35" s="100"/>
      <c r="J35" s="93"/>
      <c r="K35" s="36"/>
    </row>
    <row r="36" spans="1:11" ht="15">
      <c r="A36" s="49" t="s">
        <v>32</v>
      </c>
      <c r="B36" s="50" t="s">
        <v>33</v>
      </c>
      <c r="C36" s="51"/>
      <c r="D36" s="51"/>
      <c r="E36" s="51"/>
      <c r="F36" s="51"/>
      <c r="G36" s="26">
        <f>Дані!L10</f>
        <v>0.25</v>
      </c>
      <c r="H36" s="101">
        <f>H34*G36</f>
        <v>85.425600000000003</v>
      </c>
      <c r="I36" s="88"/>
      <c r="J36" s="85"/>
    </row>
    <row r="37" spans="1:11" ht="15">
      <c r="A37" s="49" t="s">
        <v>34</v>
      </c>
      <c r="B37" s="50" t="s">
        <v>74</v>
      </c>
      <c r="C37" s="51"/>
      <c r="D37" s="51"/>
      <c r="E37" s="51"/>
      <c r="F37" s="51"/>
      <c r="G37" s="26">
        <v>0.08</v>
      </c>
      <c r="H37" s="101">
        <f>H34*G37</f>
        <v>27.336192</v>
      </c>
      <c r="I37" s="88"/>
      <c r="J37" s="85"/>
    </row>
    <row r="38" spans="1:11" ht="15">
      <c r="A38" s="49" t="s">
        <v>73</v>
      </c>
      <c r="B38" s="50" t="s">
        <v>35</v>
      </c>
      <c r="C38" s="51"/>
      <c r="D38" s="51"/>
      <c r="E38" s="51"/>
      <c r="F38" s="51"/>
      <c r="G38" s="26">
        <v>0.05</v>
      </c>
      <c r="H38" s="101">
        <f>H34*G38</f>
        <v>17.08512</v>
      </c>
      <c r="I38" s="88"/>
      <c r="J38" s="85"/>
    </row>
    <row r="39" spans="1:11" ht="16.5" customHeight="1">
      <c r="A39" s="47">
        <v>7</v>
      </c>
      <c r="B39" s="107" t="s">
        <v>96</v>
      </c>
      <c r="C39" s="108"/>
      <c r="D39" s="108"/>
      <c r="E39" s="108"/>
      <c r="F39" s="108"/>
      <c r="G39" s="114">
        <v>67</v>
      </c>
      <c r="H39" s="101">
        <f>G39*7.2</f>
        <v>482.40000000000003</v>
      </c>
      <c r="I39" s="88"/>
      <c r="J39" s="85"/>
    </row>
    <row r="40" spans="1:11" ht="15.75">
      <c r="A40" s="47">
        <v>8</v>
      </c>
      <c r="B40" s="153" t="s">
        <v>63</v>
      </c>
      <c r="C40" s="154"/>
      <c r="D40" s="154"/>
      <c r="E40" s="154"/>
      <c r="F40" s="154"/>
      <c r="G40" s="20"/>
      <c r="H40" s="92">
        <f>H35+H34+H39</f>
        <v>1436.3493120000001</v>
      </c>
      <c r="I40" s="84">
        <f>I34</f>
        <v>264.19</v>
      </c>
      <c r="J40" s="84">
        <f>J34</f>
        <v>18.3</v>
      </c>
    </row>
    <row r="41" spans="1:11" ht="15">
      <c r="A41" s="21">
        <v>9</v>
      </c>
      <c r="B41" s="155" t="s">
        <v>36</v>
      </c>
      <c r="C41" s="155"/>
      <c r="D41" s="155"/>
      <c r="E41" s="155"/>
      <c r="F41" s="155"/>
      <c r="G41" s="28">
        <v>0.05</v>
      </c>
      <c r="H41" s="86">
        <f>H40*12%</f>
        <v>172.36191744000001</v>
      </c>
      <c r="I41" s="89">
        <f>I40*12%</f>
        <v>31.7028</v>
      </c>
      <c r="J41" s="89">
        <f>J40*12%</f>
        <v>2.1960000000000002</v>
      </c>
    </row>
    <row r="42" spans="1:11" ht="15.75">
      <c r="A42" s="47">
        <v>10</v>
      </c>
      <c r="B42" s="197" t="s">
        <v>37</v>
      </c>
      <c r="C42" s="198"/>
      <c r="D42" s="198"/>
      <c r="E42" s="198"/>
      <c r="F42" s="198"/>
      <c r="G42" s="20"/>
      <c r="H42" s="102">
        <f>H41+H40</f>
        <v>1608.7112294400001</v>
      </c>
      <c r="I42" s="103">
        <f>I41+I40</f>
        <v>295.89280000000002</v>
      </c>
      <c r="J42" s="103">
        <f>J41+J40</f>
        <v>20.496000000000002</v>
      </c>
    </row>
    <row r="43" spans="1:11" ht="15">
      <c r="A43" s="52">
        <v>11</v>
      </c>
      <c r="B43" s="199" t="s">
        <v>38</v>
      </c>
      <c r="C43" s="199"/>
      <c r="D43" s="199"/>
      <c r="E43" s="199"/>
      <c r="F43" s="199"/>
      <c r="G43" s="53">
        <v>0.2</v>
      </c>
      <c r="H43" s="104">
        <f>H42*G43</f>
        <v>321.74224588800007</v>
      </c>
      <c r="I43" s="105">
        <f>I42*G43</f>
        <v>59.178560000000004</v>
      </c>
      <c r="J43" s="105">
        <f>J42*G43</f>
        <v>4.0992000000000006</v>
      </c>
      <c r="K43" s="54"/>
    </row>
    <row r="44" spans="1:11" ht="15.75">
      <c r="A44" s="196">
        <v>12</v>
      </c>
      <c r="B44" s="192" t="s">
        <v>85</v>
      </c>
      <c r="C44" s="192"/>
      <c r="D44" s="192"/>
      <c r="E44" s="192"/>
      <c r="F44" s="193"/>
      <c r="G44" s="20"/>
      <c r="H44" s="92">
        <f>H43+H42</f>
        <v>1930.4534753280002</v>
      </c>
      <c r="I44" s="84">
        <f>I43+I42</f>
        <v>355.07136000000003</v>
      </c>
      <c r="J44" s="84">
        <f>J43+J42</f>
        <v>24.595200000000002</v>
      </c>
    </row>
    <row r="45" spans="1:11" ht="15" customHeight="1">
      <c r="A45" s="196"/>
      <c r="B45" s="194"/>
      <c r="C45" s="194"/>
      <c r="D45" s="194"/>
      <c r="E45" s="194"/>
      <c r="F45" s="195"/>
      <c r="G45" s="111"/>
      <c r="H45" s="200">
        <f>ROUND(SUM(H44:J44),0)</f>
        <v>2310</v>
      </c>
      <c r="I45" s="200"/>
      <c r="J45" s="122">
        <f>ROUND(SUM(J44),0)</f>
        <v>25</v>
      </c>
    </row>
    <row r="46" spans="1:11" ht="15">
      <c r="A46" s="1"/>
      <c r="B46" s="1"/>
      <c r="C46" s="1"/>
      <c r="D46" s="1"/>
      <c r="E46" s="1"/>
      <c r="F46" s="1"/>
      <c r="G46" s="1"/>
      <c r="H46" s="1"/>
      <c r="I46" s="1"/>
      <c r="J46" s="12"/>
    </row>
    <row r="47" spans="1:11" ht="15">
      <c r="A47" s="1"/>
      <c r="B47" s="1" t="s">
        <v>113</v>
      </c>
      <c r="C47" s="1"/>
      <c r="D47" s="1"/>
      <c r="E47" s="1"/>
      <c r="F47" s="1" t="s">
        <v>40</v>
      </c>
      <c r="G47" s="1"/>
      <c r="H47" s="1"/>
      <c r="I47" s="1" t="s">
        <v>42</v>
      </c>
      <c r="J47" s="12"/>
    </row>
    <row r="48" spans="1:11" ht="15">
      <c r="A48" s="1"/>
      <c r="B48" s="1"/>
      <c r="C48" s="1"/>
      <c r="D48" s="1"/>
      <c r="E48" s="1"/>
      <c r="F48" s="1"/>
      <c r="G48" s="1"/>
      <c r="H48" s="1"/>
      <c r="I48" s="1"/>
      <c r="J48" s="12"/>
    </row>
    <row r="49" spans="1:11" ht="15">
      <c r="A49" s="1"/>
      <c r="B49" s="1"/>
      <c r="C49" s="1"/>
      <c r="D49" s="1"/>
      <c r="E49" s="1"/>
      <c r="F49" s="1"/>
      <c r="G49" s="1"/>
      <c r="H49" s="1"/>
      <c r="I49" s="1"/>
      <c r="J49" s="13"/>
      <c r="K49" s="1"/>
    </row>
    <row r="50" spans="1:1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</sheetData>
  <mergeCells count="35">
    <mergeCell ref="B44:F45"/>
    <mergeCell ref="A44:A45"/>
    <mergeCell ref="B42:F42"/>
    <mergeCell ref="B43:F43"/>
    <mergeCell ref="H45:I45"/>
    <mergeCell ref="A7:J7"/>
    <mergeCell ref="A8:J8"/>
    <mergeCell ref="A9:J9"/>
    <mergeCell ref="A10:J10"/>
    <mergeCell ref="B22:F22"/>
    <mergeCell ref="B20:E20"/>
    <mergeCell ref="B21:F21"/>
    <mergeCell ref="B14:F14"/>
    <mergeCell ref="B15:F15"/>
    <mergeCell ref="B16:F16"/>
    <mergeCell ref="B17:F17"/>
    <mergeCell ref="B18:F18"/>
    <mergeCell ref="B19:F19"/>
    <mergeCell ref="G12:I12"/>
    <mergeCell ref="G13:I13"/>
    <mergeCell ref="B23:F23"/>
    <mergeCell ref="J28:J29"/>
    <mergeCell ref="B31:F31"/>
    <mergeCell ref="B34:F34"/>
    <mergeCell ref="B35:F35"/>
    <mergeCell ref="G28:G29"/>
    <mergeCell ref="H28:H29"/>
    <mergeCell ref="I28:I29"/>
    <mergeCell ref="B24:F24"/>
    <mergeCell ref="B26:F26"/>
    <mergeCell ref="B40:F40"/>
    <mergeCell ref="B41:F41"/>
    <mergeCell ref="B27:F27"/>
    <mergeCell ref="A28:A30"/>
    <mergeCell ref="B28:F28"/>
  </mergeCells>
  <pageMargins left="0.59055118110236227" right="0.19685039370078741" top="0.74803149606299213" bottom="0.74803149606299213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K50"/>
  <sheetViews>
    <sheetView topLeftCell="A22" workbookViewId="0">
      <selection activeCell="G38" sqref="G38"/>
    </sheetView>
  </sheetViews>
  <sheetFormatPr defaultColWidth="9.125" defaultRowHeight="14.25"/>
  <cols>
    <col min="1" max="1" width="6.125" style="2" customWidth="1"/>
    <col min="2" max="2" width="6.875" style="2" customWidth="1"/>
    <col min="3" max="3" width="6.375" style="2" customWidth="1"/>
    <col min="4" max="4" width="7.125" style="2" customWidth="1"/>
    <col min="5" max="5" width="32.375" style="2" customWidth="1"/>
    <col min="6" max="6" width="0.125" style="2" customWidth="1"/>
    <col min="7" max="7" width="9" style="2" customWidth="1"/>
    <col min="8" max="8" width="13.375" style="2" customWidth="1"/>
    <col min="9" max="9" width="12.625" style="2" customWidth="1"/>
    <col min="10" max="10" width="11.875" style="2" customWidth="1"/>
    <col min="11" max="16384" width="9.125" style="2"/>
  </cols>
  <sheetData>
    <row r="1" spans="1:11" ht="18">
      <c r="A1" s="1"/>
      <c r="C1" s="3"/>
      <c r="D1" s="3"/>
      <c r="E1" s="3"/>
      <c r="F1" s="3"/>
      <c r="G1" s="1" t="s">
        <v>0</v>
      </c>
      <c r="H1" s="1"/>
      <c r="I1" s="4"/>
      <c r="J1" s="5"/>
    </row>
    <row r="2" spans="1:11" ht="18">
      <c r="A2" s="6"/>
      <c r="C2" s="3"/>
      <c r="D2" s="7"/>
      <c r="E2" s="7"/>
      <c r="F2" s="7"/>
      <c r="G2" s="8" t="s">
        <v>111</v>
      </c>
      <c r="H2" s="8"/>
      <c r="I2" s="7"/>
      <c r="J2" s="9"/>
    </row>
    <row r="3" spans="1:11" ht="18">
      <c r="A3" s="6"/>
      <c r="C3" s="3"/>
      <c r="D3" s="3"/>
      <c r="E3" s="3"/>
      <c r="F3" s="3"/>
      <c r="G3" s="6" t="s">
        <v>43</v>
      </c>
      <c r="H3" s="8"/>
      <c r="I3" s="4"/>
      <c r="J3" s="5"/>
    </row>
    <row r="4" spans="1:11" ht="18">
      <c r="A4" s="6"/>
      <c r="C4" s="3"/>
      <c r="D4" s="3"/>
      <c r="E4" s="3"/>
      <c r="F4" s="3"/>
      <c r="G4" s="8" t="s">
        <v>44</v>
      </c>
      <c r="H4" s="8"/>
      <c r="I4" s="10"/>
      <c r="J4" s="11"/>
    </row>
    <row r="5" spans="1:11" ht="18">
      <c r="A5" s="6"/>
      <c r="C5" s="3"/>
      <c r="D5" s="3"/>
      <c r="E5" s="3"/>
      <c r="F5" s="3"/>
      <c r="G5" s="8" t="s">
        <v>112</v>
      </c>
      <c r="H5" s="8"/>
      <c r="J5" s="12"/>
    </row>
    <row r="6" spans="1:11" ht="18">
      <c r="A6" s="6"/>
      <c r="C6" s="3"/>
      <c r="D6" s="3"/>
      <c r="E6" s="3"/>
      <c r="F6" s="3"/>
      <c r="G6" s="8"/>
      <c r="H6" s="8"/>
      <c r="J6" s="12"/>
    </row>
    <row r="7" spans="1:11" ht="15.75">
      <c r="A7" s="176" t="s">
        <v>1</v>
      </c>
      <c r="B7" s="176"/>
      <c r="C7" s="176"/>
      <c r="D7" s="176"/>
      <c r="E7" s="176"/>
      <c r="F7" s="176"/>
      <c r="G7" s="176"/>
      <c r="H7" s="176"/>
      <c r="I7" s="176"/>
      <c r="J7" s="176"/>
      <c r="K7" s="1"/>
    </row>
    <row r="8" spans="1:11" ht="15.75">
      <c r="A8" s="176" t="s">
        <v>93</v>
      </c>
      <c r="B8" s="176"/>
      <c r="C8" s="176"/>
      <c r="D8" s="176"/>
      <c r="E8" s="176"/>
      <c r="F8" s="176"/>
      <c r="G8" s="176"/>
      <c r="H8" s="176"/>
      <c r="I8" s="176"/>
      <c r="J8" s="176"/>
      <c r="K8" s="1"/>
    </row>
    <row r="9" spans="1:11" ht="15.75">
      <c r="A9" s="176" t="s">
        <v>76</v>
      </c>
      <c r="B9" s="176"/>
      <c r="C9" s="176"/>
      <c r="D9" s="176"/>
      <c r="E9" s="176"/>
      <c r="F9" s="176"/>
      <c r="G9" s="176"/>
      <c r="H9" s="176"/>
      <c r="I9" s="176"/>
      <c r="J9" s="176"/>
      <c r="K9" s="1"/>
    </row>
    <row r="10" spans="1:11">
      <c r="A10" s="177" t="s">
        <v>77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4"/>
    </row>
    <row r="11" spans="1:1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8">
      <c r="A12" s="15"/>
      <c r="B12" s="15"/>
      <c r="C12" s="15"/>
      <c r="D12" s="15"/>
      <c r="E12" s="15"/>
      <c r="F12" s="16"/>
      <c r="G12" s="187" t="s">
        <v>58</v>
      </c>
      <c r="H12" s="188"/>
      <c r="I12" s="189"/>
      <c r="J12" s="71">
        <f>Дані!L6</f>
        <v>87</v>
      </c>
    </row>
    <row r="13" spans="1:11">
      <c r="F13" s="17"/>
      <c r="G13" s="190" t="s">
        <v>59</v>
      </c>
      <c r="H13" s="190"/>
      <c r="I13" s="191"/>
      <c r="J13" s="72">
        <f>Дані!L7</f>
        <v>110</v>
      </c>
    </row>
    <row r="14" spans="1:11" ht="28.5">
      <c r="A14" s="78" t="s">
        <v>64</v>
      </c>
      <c r="B14" s="183" t="s">
        <v>3</v>
      </c>
      <c r="C14" s="184"/>
      <c r="D14" s="184"/>
      <c r="E14" s="184"/>
      <c r="F14" s="185"/>
      <c r="G14" s="78" t="s">
        <v>4</v>
      </c>
      <c r="H14" s="79" t="s">
        <v>46</v>
      </c>
      <c r="I14" s="79" t="s">
        <v>5</v>
      </c>
      <c r="J14" s="80" t="s">
        <v>6</v>
      </c>
    </row>
    <row r="15" spans="1:11" ht="15.75">
      <c r="A15" s="19"/>
      <c r="B15" s="186" t="s">
        <v>7</v>
      </c>
      <c r="C15" s="186"/>
      <c r="D15" s="186"/>
      <c r="E15" s="186"/>
      <c r="F15" s="186"/>
      <c r="G15" s="20"/>
      <c r="H15" s="83">
        <f>H16+H20</f>
        <v>153.92000000000002</v>
      </c>
      <c r="I15" s="84"/>
      <c r="J15" s="85"/>
    </row>
    <row r="16" spans="1:11" ht="15">
      <c r="A16" s="21" t="s">
        <v>8</v>
      </c>
      <c r="B16" s="158" t="s">
        <v>9</v>
      </c>
      <c r="C16" s="155"/>
      <c r="D16" s="155"/>
      <c r="E16" s="155"/>
      <c r="F16" s="155"/>
      <c r="G16" s="22"/>
      <c r="H16" s="86">
        <f>H17+H19+H18</f>
        <v>83.2</v>
      </c>
      <c r="I16" s="87"/>
      <c r="J16" s="85"/>
    </row>
    <row r="17" spans="1:11" ht="15">
      <c r="A17" s="23" t="s">
        <v>10</v>
      </c>
      <c r="B17" s="155" t="s">
        <v>70</v>
      </c>
      <c r="C17" s="155"/>
      <c r="D17" s="155"/>
      <c r="E17" s="155"/>
      <c r="F17" s="155"/>
      <c r="G17" s="24"/>
      <c r="H17" s="106">
        <f>'АН 8194 КІ'!H17</f>
        <v>83.2</v>
      </c>
      <c r="I17" s="88"/>
      <c r="J17" s="85"/>
    </row>
    <row r="18" spans="1:11" ht="15">
      <c r="A18" s="25" t="s">
        <v>11</v>
      </c>
      <c r="B18" s="156" t="s">
        <v>69</v>
      </c>
      <c r="C18" s="157"/>
      <c r="D18" s="157"/>
      <c r="E18" s="157"/>
      <c r="F18" s="158"/>
      <c r="G18" s="26">
        <v>0.04</v>
      </c>
      <c r="H18" s="86"/>
      <c r="I18" s="89"/>
      <c r="J18" s="85"/>
    </row>
    <row r="19" spans="1:11" ht="15">
      <c r="A19" s="27" t="s">
        <v>12</v>
      </c>
      <c r="B19" s="156" t="s">
        <v>68</v>
      </c>
      <c r="C19" s="157"/>
      <c r="D19" s="157"/>
      <c r="E19" s="157"/>
      <c r="F19" s="158"/>
      <c r="G19" s="28"/>
      <c r="H19" s="101">
        <f>H17*G19</f>
        <v>0</v>
      </c>
      <c r="I19" s="89"/>
      <c r="J19" s="85"/>
    </row>
    <row r="20" spans="1:11" ht="15">
      <c r="A20" s="29" t="s">
        <v>13</v>
      </c>
      <c r="B20" s="178" t="s">
        <v>14</v>
      </c>
      <c r="C20" s="179"/>
      <c r="D20" s="179"/>
      <c r="E20" s="179"/>
      <c r="F20" s="30"/>
      <c r="G20" s="28"/>
      <c r="H20" s="86">
        <f>H21+H22+H23</f>
        <v>70.72</v>
      </c>
      <c r="I20" s="90"/>
      <c r="J20" s="85"/>
    </row>
    <row r="21" spans="1:11" ht="15.75">
      <c r="A21" s="31" t="s">
        <v>15</v>
      </c>
      <c r="B21" s="180" t="s">
        <v>67</v>
      </c>
      <c r="C21" s="181"/>
      <c r="D21" s="181"/>
      <c r="E21" s="181"/>
      <c r="F21" s="182"/>
      <c r="G21" s="32"/>
      <c r="H21" s="91">
        <f>'АН 8194 КІ'!H21</f>
        <v>70.72</v>
      </c>
      <c r="I21" s="84"/>
      <c r="J21" s="85"/>
    </row>
    <row r="22" spans="1:11" ht="15.75" customHeight="1">
      <c r="A22" s="33" t="s">
        <v>16</v>
      </c>
      <c r="B22" s="156" t="s">
        <v>69</v>
      </c>
      <c r="C22" s="157"/>
      <c r="D22" s="157"/>
      <c r="E22" s="157"/>
      <c r="F22" s="158"/>
      <c r="G22" s="82">
        <v>0.04</v>
      </c>
      <c r="H22" s="86"/>
      <c r="I22" s="84"/>
      <c r="J22" s="85"/>
    </row>
    <row r="23" spans="1:11" ht="15.75" customHeight="1">
      <c r="A23" s="33" t="s">
        <v>17</v>
      </c>
      <c r="B23" s="156" t="s">
        <v>68</v>
      </c>
      <c r="C23" s="157"/>
      <c r="D23" s="157"/>
      <c r="E23" s="157"/>
      <c r="F23" s="158"/>
      <c r="G23" s="82"/>
      <c r="H23" s="86">
        <f>H21*G23</f>
        <v>0</v>
      </c>
      <c r="I23" s="84"/>
      <c r="J23" s="85"/>
    </row>
    <row r="24" spans="1:11" ht="15">
      <c r="A24" s="21"/>
      <c r="B24" s="174" t="s">
        <v>65</v>
      </c>
      <c r="C24" s="174"/>
      <c r="D24" s="174"/>
      <c r="E24" s="175"/>
      <c r="F24" s="175"/>
      <c r="G24" s="28">
        <v>0.22</v>
      </c>
      <c r="H24" s="86">
        <f>H15*G24</f>
        <v>33.862400000000001</v>
      </c>
      <c r="I24" s="89"/>
      <c r="J24" s="85"/>
    </row>
    <row r="25" spans="1:11" ht="15.75">
      <c r="A25" s="19"/>
      <c r="B25" s="34" t="s">
        <v>18</v>
      </c>
      <c r="C25" s="35"/>
      <c r="D25" s="35"/>
      <c r="E25" s="35"/>
      <c r="F25" s="35"/>
      <c r="G25" s="32"/>
      <c r="H25" s="92">
        <f>H15+H24</f>
        <v>187.78240000000002</v>
      </c>
      <c r="I25" s="84"/>
      <c r="J25" s="93"/>
      <c r="K25" s="36"/>
    </row>
    <row r="26" spans="1:11" ht="15" hidden="1">
      <c r="A26" s="33" t="s">
        <v>19</v>
      </c>
      <c r="B26" s="156" t="s">
        <v>20</v>
      </c>
      <c r="C26" s="157"/>
      <c r="D26" s="157"/>
      <c r="E26" s="157"/>
      <c r="F26" s="158"/>
      <c r="G26" s="28"/>
      <c r="H26" s="86"/>
      <c r="I26" s="94"/>
      <c r="J26" s="95"/>
    </row>
    <row r="27" spans="1:11" ht="15">
      <c r="A27" s="37" t="s">
        <v>21</v>
      </c>
      <c r="B27" s="156" t="s">
        <v>22</v>
      </c>
      <c r="C27" s="157"/>
      <c r="D27" s="157"/>
      <c r="E27" s="157"/>
      <c r="F27" s="158"/>
      <c r="G27" s="18"/>
      <c r="H27" s="86"/>
      <c r="I27" s="89">
        <f>I28+I32</f>
        <v>1046.8599999999999</v>
      </c>
      <c r="J27" s="89">
        <f>J28+J32</f>
        <v>30.48</v>
      </c>
    </row>
    <row r="28" spans="1:11" ht="15">
      <c r="A28" s="159" t="s">
        <v>23</v>
      </c>
      <c r="B28" s="162" t="s">
        <v>72</v>
      </c>
      <c r="C28" s="163"/>
      <c r="D28" s="163"/>
      <c r="E28" s="163"/>
      <c r="F28" s="164"/>
      <c r="G28" s="172"/>
      <c r="H28" s="173"/>
      <c r="I28" s="165">
        <f>ROUND(E30*B29,2)</f>
        <v>1044</v>
      </c>
      <c r="J28" s="165">
        <f>ROUND(C29/100*B29,2)</f>
        <v>30.45</v>
      </c>
    </row>
    <row r="29" spans="1:11" ht="36">
      <c r="A29" s="160"/>
      <c r="B29" s="66">
        <f>Дані!L6</f>
        <v>87</v>
      </c>
      <c r="C29" s="67">
        <v>35</v>
      </c>
      <c r="D29" s="68">
        <f>C29/100</f>
        <v>0.35</v>
      </c>
      <c r="E29" s="38" t="s">
        <v>92</v>
      </c>
      <c r="F29" s="39"/>
      <c r="G29" s="172"/>
      <c r="H29" s="173"/>
      <c r="I29" s="165"/>
      <c r="J29" s="165"/>
    </row>
    <row r="30" spans="1:11" ht="15">
      <c r="A30" s="161"/>
      <c r="B30" s="40" t="s">
        <v>24</v>
      </c>
      <c r="C30" s="73" t="s">
        <v>25</v>
      </c>
      <c r="D30" s="18" t="s">
        <v>26</v>
      </c>
      <c r="E30" s="74">
        <v>12</v>
      </c>
      <c r="F30" s="39"/>
      <c r="G30" s="41"/>
      <c r="H30" s="91"/>
      <c r="I30" s="96"/>
      <c r="J30" s="96"/>
    </row>
    <row r="31" spans="1:11" ht="15">
      <c r="A31" s="21" t="s">
        <v>27</v>
      </c>
      <c r="B31" s="166" t="s">
        <v>28</v>
      </c>
      <c r="C31" s="167"/>
      <c r="D31" s="167"/>
      <c r="E31" s="167"/>
      <c r="F31" s="167"/>
      <c r="G31" s="18"/>
      <c r="H31" s="86"/>
      <c r="I31" s="96"/>
      <c r="J31" s="96"/>
    </row>
    <row r="32" spans="1:11" ht="15">
      <c r="A32" s="21"/>
      <c r="B32" s="69">
        <f>Дані!L7</f>
        <v>110</v>
      </c>
      <c r="C32" s="70">
        <v>2.9000000000000001E-2</v>
      </c>
      <c r="D32" s="69">
        <f>C32*100</f>
        <v>2.9000000000000004</v>
      </c>
      <c r="E32" s="115">
        <v>2.5999999999999999E-2</v>
      </c>
      <c r="F32" s="42"/>
      <c r="G32" s="18"/>
      <c r="H32" s="86"/>
      <c r="I32" s="89">
        <f>ROUND(E32*B32,2)</f>
        <v>2.86</v>
      </c>
      <c r="J32" s="89">
        <f>ROUND(C32/100*B32,2)</f>
        <v>0.03</v>
      </c>
    </row>
    <row r="33" spans="1:11" ht="15">
      <c r="A33" s="43"/>
      <c r="B33" s="44" t="s">
        <v>24</v>
      </c>
      <c r="C33" s="44" t="s">
        <v>26</v>
      </c>
      <c r="D33" s="44" t="s">
        <v>25</v>
      </c>
      <c r="E33" s="46"/>
      <c r="F33" s="42"/>
      <c r="G33" s="45"/>
      <c r="H33" s="97"/>
      <c r="I33" s="98"/>
      <c r="J33" s="99"/>
    </row>
    <row r="34" spans="1:11" ht="15.75">
      <c r="A34" s="47">
        <v>5</v>
      </c>
      <c r="B34" s="153" t="s">
        <v>29</v>
      </c>
      <c r="C34" s="154"/>
      <c r="D34" s="154"/>
      <c r="E34" s="154"/>
      <c r="F34" s="168"/>
      <c r="G34" s="20"/>
      <c r="H34" s="92">
        <f>H15+H25</f>
        <v>341.70240000000001</v>
      </c>
      <c r="I34" s="84">
        <f>I26+I27</f>
        <v>1046.8599999999999</v>
      </c>
      <c r="J34" s="84">
        <f>J26+J27</f>
        <v>30.48</v>
      </c>
    </row>
    <row r="35" spans="1:11" ht="15.75">
      <c r="A35" s="48" t="s">
        <v>30</v>
      </c>
      <c r="B35" s="169" t="s">
        <v>31</v>
      </c>
      <c r="C35" s="170"/>
      <c r="D35" s="170"/>
      <c r="E35" s="170"/>
      <c r="F35" s="171"/>
      <c r="G35" s="26">
        <f>SUM(G36:G38)</f>
        <v>0.38</v>
      </c>
      <c r="H35" s="83">
        <f>SUM(H36:H39)</f>
        <v>540.24691200000007</v>
      </c>
      <c r="I35" s="100"/>
      <c r="J35" s="93"/>
      <c r="K35" s="36"/>
    </row>
    <row r="36" spans="1:11" ht="15">
      <c r="A36" s="49" t="s">
        <v>32</v>
      </c>
      <c r="B36" s="50" t="s">
        <v>33</v>
      </c>
      <c r="C36" s="51"/>
      <c r="D36" s="51"/>
      <c r="E36" s="51"/>
      <c r="F36" s="51"/>
      <c r="G36" s="26">
        <f>Дані!L10</f>
        <v>0.25</v>
      </c>
      <c r="H36" s="101">
        <f>H34*G36</f>
        <v>85.425600000000003</v>
      </c>
      <c r="I36" s="88"/>
      <c r="J36" s="85"/>
    </row>
    <row r="37" spans="1:11" ht="15">
      <c r="A37" s="49" t="s">
        <v>34</v>
      </c>
      <c r="B37" s="50" t="s">
        <v>74</v>
      </c>
      <c r="C37" s="51"/>
      <c r="D37" s="51"/>
      <c r="E37" s="51"/>
      <c r="F37" s="51"/>
      <c r="G37" s="26">
        <v>0.08</v>
      </c>
      <c r="H37" s="101">
        <f>H34*G37</f>
        <v>27.336192</v>
      </c>
      <c r="I37" s="88"/>
      <c r="J37" s="85"/>
    </row>
    <row r="38" spans="1:11" ht="15">
      <c r="A38" s="49" t="s">
        <v>73</v>
      </c>
      <c r="B38" s="50" t="s">
        <v>35</v>
      </c>
      <c r="C38" s="51"/>
      <c r="D38" s="51"/>
      <c r="E38" s="51"/>
      <c r="F38" s="51"/>
      <c r="G38" s="26">
        <f>Дані!L11</f>
        <v>0.05</v>
      </c>
      <c r="H38" s="101">
        <f>H34*G38</f>
        <v>17.08512</v>
      </c>
      <c r="I38" s="88"/>
      <c r="J38" s="85"/>
    </row>
    <row r="39" spans="1:11" ht="16.5" customHeight="1">
      <c r="A39" s="47">
        <v>7</v>
      </c>
      <c r="B39" s="107" t="s">
        <v>96</v>
      </c>
      <c r="C39" s="108"/>
      <c r="D39" s="108"/>
      <c r="E39" s="108"/>
      <c r="F39" s="108"/>
      <c r="G39" s="114">
        <v>57</v>
      </c>
      <c r="H39" s="101">
        <f>G39*7.2</f>
        <v>410.40000000000003</v>
      </c>
      <c r="I39" s="88"/>
      <c r="J39" s="85"/>
    </row>
    <row r="40" spans="1:11" ht="15.75">
      <c r="A40" s="47">
        <v>8</v>
      </c>
      <c r="B40" s="153" t="s">
        <v>63</v>
      </c>
      <c r="C40" s="154"/>
      <c r="D40" s="154"/>
      <c r="E40" s="154"/>
      <c r="F40" s="154"/>
      <c r="G40" s="20"/>
      <c r="H40" s="92">
        <f>H35+H34+H39</f>
        <v>1292.3493120000001</v>
      </c>
      <c r="I40" s="84">
        <f>I34</f>
        <v>1046.8599999999999</v>
      </c>
      <c r="J40" s="84">
        <f>J34</f>
        <v>30.48</v>
      </c>
    </row>
    <row r="41" spans="1:11" ht="15">
      <c r="A41" s="21">
        <v>9</v>
      </c>
      <c r="B41" s="155" t="s">
        <v>36</v>
      </c>
      <c r="C41" s="155"/>
      <c r="D41" s="155"/>
      <c r="E41" s="155"/>
      <c r="F41" s="155"/>
      <c r="G41" s="28">
        <v>0.05</v>
      </c>
      <c r="H41" s="86">
        <f>H40*12%</f>
        <v>155.08191744000001</v>
      </c>
      <c r="I41" s="89">
        <f>I40*12%</f>
        <v>125.62319999999998</v>
      </c>
      <c r="J41" s="89">
        <f>J40*12%</f>
        <v>3.6576</v>
      </c>
    </row>
    <row r="42" spans="1:11" ht="15.75">
      <c r="A42" s="47">
        <v>10</v>
      </c>
      <c r="B42" s="197" t="s">
        <v>37</v>
      </c>
      <c r="C42" s="198"/>
      <c r="D42" s="198"/>
      <c r="E42" s="198"/>
      <c r="F42" s="198"/>
      <c r="G42" s="20"/>
      <c r="H42" s="102">
        <f>H41+H40</f>
        <v>1447.4312294400002</v>
      </c>
      <c r="I42" s="103">
        <f>I41+I40</f>
        <v>1172.4831999999999</v>
      </c>
      <c r="J42" s="103">
        <f>J41+J40</f>
        <v>34.137599999999999</v>
      </c>
    </row>
    <row r="43" spans="1:11" ht="15">
      <c r="A43" s="52">
        <v>11</v>
      </c>
      <c r="B43" s="199" t="s">
        <v>38</v>
      </c>
      <c r="C43" s="199"/>
      <c r="D43" s="199"/>
      <c r="E43" s="199"/>
      <c r="F43" s="199"/>
      <c r="G43" s="53">
        <v>0.2</v>
      </c>
      <c r="H43" s="104">
        <f>H42*G43</f>
        <v>289.48624588800004</v>
      </c>
      <c r="I43" s="105">
        <f>I42*G43</f>
        <v>234.49663999999999</v>
      </c>
      <c r="J43" s="105">
        <f>J42*G43</f>
        <v>6.8275199999999998</v>
      </c>
      <c r="K43" s="54"/>
    </row>
    <row r="44" spans="1:11" ht="15.75">
      <c r="A44" s="196">
        <v>12</v>
      </c>
      <c r="B44" s="192" t="s">
        <v>85</v>
      </c>
      <c r="C44" s="192"/>
      <c r="D44" s="192"/>
      <c r="E44" s="192"/>
      <c r="F44" s="193"/>
      <c r="G44" s="20"/>
      <c r="H44" s="92">
        <f>H43+H42</f>
        <v>1736.9174753280001</v>
      </c>
      <c r="I44" s="84">
        <f>I43+I42</f>
        <v>1406.97984</v>
      </c>
      <c r="J44" s="84">
        <f>J43+J42</f>
        <v>40.965119999999999</v>
      </c>
    </row>
    <row r="45" spans="1:11" ht="15" customHeight="1">
      <c r="A45" s="196"/>
      <c r="B45" s="194"/>
      <c r="C45" s="194"/>
      <c r="D45" s="194"/>
      <c r="E45" s="194"/>
      <c r="F45" s="195"/>
      <c r="G45" s="111"/>
      <c r="H45" s="200">
        <f>ROUND(SUM(H44:J44),0)</f>
        <v>3185</v>
      </c>
      <c r="I45" s="200"/>
      <c r="J45" s="122">
        <f>ROUND(SUM(J44),0)</f>
        <v>41</v>
      </c>
    </row>
    <row r="46" spans="1:11" ht="15">
      <c r="A46" s="1"/>
      <c r="B46" s="1"/>
      <c r="C46" s="1"/>
      <c r="D46" s="1"/>
      <c r="E46" s="1"/>
      <c r="F46" s="1"/>
      <c r="G46" s="1"/>
      <c r="H46" s="1"/>
      <c r="I46" s="1"/>
      <c r="J46" s="12"/>
    </row>
    <row r="47" spans="1:11" ht="15">
      <c r="A47" s="1"/>
      <c r="B47" s="1" t="s">
        <v>113</v>
      </c>
      <c r="C47" s="1"/>
      <c r="D47" s="1"/>
      <c r="E47" s="1"/>
      <c r="F47" s="1" t="s">
        <v>40</v>
      </c>
      <c r="G47" s="1"/>
      <c r="H47" s="1"/>
      <c r="I47" s="1" t="s">
        <v>42</v>
      </c>
      <c r="J47" s="12"/>
    </row>
    <row r="48" spans="1:11" ht="15">
      <c r="A48" s="1"/>
      <c r="B48" s="1"/>
      <c r="C48" s="1"/>
      <c r="D48" s="1"/>
      <c r="E48" s="1"/>
      <c r="F48" s="1"/>
      <c r="G48" s="1"/>
      <c r="H48" s="1"/>
      <c r="I48" s="1"/>
      <c r="J48" s="12"/>
    </row>
    <row r="49" spans="1:11" ht="15">
      <c r="A49" s="1"/>
      <c r="B49" s="1"/>
      <c r="C49" s="1"/>
      <c r="D49" s="1"/>
      <c r="E49" s="1"/>
      <c r="F49" s="1"/>
      <c r="G49" s="1"/>
      <c r="H49" s="1"/>
      <c r="I49" s="1"/>
      <c r="J49" s="13"/>
      <c r="K49" s="1"/>
    </row>
    <row r="50" spans="1:1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</sheetData>
  <mergeCells count="35">
    <mergeCell ref="B42:F42"/>
    <mergeCell ref="B43:F43"/>
    <mergeCell ref="A44:A45"/>
    <mergeCell ref="B44:F45"/>
    <mergeCell ref="H45:I45"/>
    <mergeCell ref="J28:J29"/>
    <mergeCell ref="B31:F31"/>
    <mergeCell ref="B34:F34"/>
    <mergeCell ref="B35:F35"/>
    <mergeCell ref="B40:F40"/>
    <mergeCell ref="H28:H29"/>
    <mergeCell ref="I28:I29"/>
    <mergeCell ref="B41:F41"/>
    <mergeCell ref="B27:F27"/>
    <mergeCell ref="A28:A30"/>
    <mergeCell ref="B28:F28"/>
    <mergeCell ref="G28:G29"/>
    <mergeCell ref="B26:F26"/>
    <mergeCell ref="B14:F14"/>
    <mergeCell ref="B15:F15"/>
    <mergeCell ref="B16:F16"/>
    <mergeCell ref="B17:F17"/>
    <mergeCell ref="B18:F18"/>
    <mergeCell ref="B19:F19"/>
    <mergeCell ref="B20:E20"/>
    <mergeCell ref="B21:F21"/>
    <mergeCell ref="B22:F22"/>
    <mergeCell ref="B23:F23"/>
    <mergeCell ref="B24:F24"/>
    <mergeCell ref="G13:I13"/>
    <mergeCell ref="A7:J7"/>
    <mergeCell ref="A8:J8"/>
    <mergeCell ref="A9:J9"/>
    <mergeCell ref="A10:J10"/>
    <mergeCell ref="G12:I12"/>
  </mergeCells>
  <pageMargins left="0.39370078740157483" right="0.19685039370078741" top="0.19685039370078741" bottom="0.19685039370078741" header="0" footer="0"/>
  <pageSetup paperSize="9" scale="9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19" zoomScaleNormal="100" workbookViewId="0">
      <selection activeCell="J41" sqref="J41"/>
    </sheetView>
  </sheetViews>
  <sheetFormatPr defaultColWidth="9.125" defaultRowHeight="14.25"/>
  <cols>
    <col min="1" max="1" width="6.125" style="2" customWidth="1"/>
    <col min="2" max="2" width="6.875" style="2" customWidth="1"/>
    <col min="3" max="3" width="6.375" style="2" customWidth="1"/>
    <col min="4" max="4" width="7.125" style="2" customWidth="1"/>
    <col min="5" max="5" width="32.375" style="2" customWidth="1"/>
    <col min="6" max="6" width="0.125" style="2" customWidth="1"/>
    <col min="7" max="7" width="9" style="2" customWidth="1"/>
    <col min="8" max="8" width="13.375" style="2" customWidth="1"/>
    <col min="9" max="9" width="12.625" style="2" customWidth="1"/>
    <col min="10" max="10" width="11.875" style="2" customWidth="1"/>
    <col min="11" max="16384" width="9.125" style="2"/>
  </cols>
  <sheetData>
    <row r="1" spans="1:11" ht="18">
      <c r="A1" s="1"/>
      <c r="C1" s="3"/>
      <c r="D1" s="3"/>
      <c r="E1" s="3"/>
      <c r="F1" s="3"/>
      <c r="G1" s="1" t="s">
        <v>0</v>
      </c>
      <c r="H1" s="1"/>
      <c r="I1" s="4"/>
      <c r="J1" s="5"/>
    </row>
    <row r="2" spans="1:11" ht="18">
      <c r="A2" s="6"/>
      <c r="C2" s="3"/>
      <c r="D2" s="7"/>
      <c r="E2" s="7"/>
      <c r="F2" s="7"/>
      <c r="G2" s="8" t="s">
        <v>111</v>
      </c>
      <c r="H2" s="8"/>
      <c r="I2" s="7"/>
      <c r="J2" s="9"/>
    </row>
    <row r="3" spans="1:11" ht="18">
      <c r="A3" s="6"/>
      <c r="C3" s="3"/>
      <c r="D3" s="3"/>
      <c r="E3" s="3"/>
      <c r="F3" s="3"/>
      <c r="G3" s="6" t="s">
        <v>43</v>
      </c>
      <c r="H3" s="8"/>
      <c r="I3" s="4"/>
      <c r="J3" s="5"/>
    </row>
    <row r="4" spans="1:11" ht="18">
      <c r="A4" s="6"/>
      <c r="C4" s="3"/>
      <c r="D4" s="3"/>
      <c r="E4" s="3"/>
      <c r="F4" s="3"/>
      <c r="G4" s="8" t="s">
        <v>44</v>
      </c>
      <c r="H4" s="8"/>
      <c r="I4" s="10"/>
      <c r="J4" s="11"/>
    </row>
    <row r="5" spans="1:11" ht="18">
      <c r="A5" s="6"/>
      <c r="C5" s="3"/>
      <c r="D5" s="3"/>
      <c r="E5" s="3"/>
      <c r="F5" s="3"/>
      <c r="G5" s="8" t="s">
        <v>112</v>
      </c>
      <c r="H5" s="8"/>
      <c r="J5" s="12"/>
    </row>
    <row r="6" spans="1:11" ht="18">
      <c r="A6" s="6"/>
      <c r="C6" s="3"/>
      <c r="D6" s="3"/>
      <c r="E6" s="3"/>
      <c r="F6" s="3"/>
      <c r="G6" s="8"/>
      <c r="H6" s="8"/>
      <c r="J6" s="12"/>
    </row>
    <row r="7" spans="1:11" ht="15.75">
      <c r="A7" s="176" t="s">
        <v>1</v>
      </c>
      <c r="B7" s="176"/>
      <c r="C7" s="176"/>
      <c r="D7" s="176"/>
      <c r="E7" s="176"/>
      <c r="F7" s="176"/>
      <c r="G7" s="176"/>
      <c r="H7" s="176"/>
      <c r="I7" s="176"/>
      <c r="J7" s="176"/>
      <c r="K7" s="1"/>
    </row>
    <row r="8" spans="1:11" ht="15.75">
      <c r="A8" s="176" t="s">
        <v>94</v>
      </c>
      <c r="B8" s="176"/>
      <c r="C8" s="176"/>
      <c r="D8" s="176"/>
      <c r="E8" s="176"/>
      <c r="F8" s="176"/>
      <c r="G8" s="176"/>
      <c r="H8" s="176"/>
      <c r="I8" s="176"/>
      <c r="J8" s="176"/>
      <c r="K8" s="1"/>
    </row>
    <row r="9" spans="1:11" ht="15.75">
      <c r="A9" s="176" t="s">
        <v>76</v>
      </c>
      <c r="B9" s="176"/>
      <c r="C9" s="176"/>
      <c r="D9" s="176"/>
      <c r="E9" s="176"/>
      <c r="F9" s="176"/>
      <c r="G9" s="176"/>
      <c r="H9" s="176"/>
      <c r="I9" s="176"/>
      <c r="J9" s="176"/>
      <c r="K9" s="1"/>
    </row>
    <row r="10" spans="1:11">
      <c r="A10" s="177" t="s">
        <v>77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4"/>
    </row>
    <row r="11" spans="1:1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8">
      <c r="A12" s="15"/>
      <c r="B12" s="15"/>
      <c r="C12" s="15"/>
      <c r="D12" s="15"/>
      <c r="E12" s="15"/>
      <c r="F12" s="16"/>
      <c r="G12" s="187" t="s">
        <v>58</v>
      </c>
      <c r="H12" s="188"/>
      <c r="I12" s="189"/>
      <c r="J12" s="71">
        <f>Дані!L6</f>
        <v>87</v>
      </c>
    </row>
    <row r="13" spans="1:11">
      <c r="F13" s="17"/>
      <c r="G13" s="190" t="s">
        <v>59</v>
      </c>
      <c r="H13" s="190"/>
      <c r="I13" s="191"/>
      <c r="J13" s="72">
        <f>Дані!L7</f>
        <v>110</v>
      </c>
    </row>
    <row r="14" spans="1:11" ht="28.5">
      <c r="A14" s="78" t="s">
        <v>64</v>
      </c>
      <c r="B14" s="183" t="s">
        <v>3</v>
      </c>
      <c r="C14" s="184"/>
      <c r="D14" s="184"/>
      <c r="E14" s="184"/>
      <c r="F14" s="185"/>
      <c r="G14" s="78" t="s">
        <v>4</v>
      </c>
      <c r="H14" s="79" t="s">
        <v>46</v>
      </c>
      <c r="I14" s="79" t="s">
        <v>5</v>
      </c>
      <c r="J14" s="80" t="s">
        <v>6</v>
      </c>
    </row>
    <row r="15" spans="1:11" ht="15.75">
      <c r="A15" s="19"/>
      <c r="B15" s="186" t="s">
        <v>7</v>
      </c>
      <c r="C15" s="186"/>
      <c r="D15" s="186"/>
      <c r="E15" s="186"/>
      <c r="F15" s="186"/>
      <c r="G15" s="20"/>
      <c r="H15" s="83">
        <f>H16+H20</f>
        <v>162.24</v>
      </c>
      <c r="I15" s="84"/>
      <c r="J15" s="85"/>
    </row>
    <row r="16" spans="1:11" ht="15">
      <c r="A16" s="21" t="s">
        <v>8</v>
      </c>
      <c r="B16" s="158" t="s">
        <v>9</v>
      </c>
      <c r="C16" s="155"/>
      <c r="D16" s="155"/>
      <c r="E16" s="155"/>
      <c r="F16" s="155"/>
      <c r="G16" s="22"/>
      <c r="H16" s="86">
        <f>H17+H19+H18</f>
        <v>91.52000000000001</v>
      </c>
      <c r="I16" s="87"/>
      <c r="J16" s="85"/>
    </row>
    <row r="17" spans="1:11" ht="15">
      <c r="A17" s="23" t="s">
        <v>10</v>
      </c>
      <c r="B17" s="155" t="s">
        <v>70</v>
      </c>
      <c r="C17" s="155"/>
      <c r="D17" s="155"/>
      <c r="E17" s="155"/>
      <c r="F17" s="155"/>
      <c r="G17" s="24"/>
      <c r="H17" s="106">
        <f>'АН 8194 КІ'!H17</f>
        <v>83.2</v>
      </c>
      <c r="I17" s="88"/>
      <c r="J17" s="85"/>
    </row>
    <row r="18" spans="1:11" ht="15">
      <c r="A18" s="25" t="s">
        <v>11</v>
      </c>
      <c r="B18" s="156" t="s">
        <v>69</v>
      </c>
      <c r="C18" s="157"/>
      <c r="D18" s="157"/>
      <c r="E18" s="157"/>
      <c r="F18" s="158"/>
      <c r="G18" s="26">
        <v>0.04</v>
      </c>
      <c r="H18" s="86"/>
      <c r="I18" s="89"/>
      <c r="J18" s="85"/>
    </row>
    <row r="19" spans="1:11" ht="15">
      <c r="A19" s="27" t="s">
        <v>12</v>
      </c>
      <c r="B19" s="156" t="s">
        <v>68</v>
      </c>
      <c r="C19" s="157"/>
      <c r="D19" s="157"/>
      <c r="E19" s="157"/>
      <c r="F19" s="158"/>
      <c r="G19" s="28">
        <v>0.1</v>
      </c>
      <c r="H19" s="101">
        <f>H17*G19</f>
        <v>8.32</v>
      </c>
      <c r="I19" s="89"/>
      <c r="J19" s="85"/>
    </row>
    <row r="20" spans="1:11" ht="15">
      <c r="A20" s="29" t="s">
        <v>13</v>
      </c>
      <c r="B20" s="178" t="s">
        <v>14</v>
      </c>
      <c r="C20" s="179"/>
      <c r="D20" s="179"/>
      <c r="E20" s="179"/>
      <c r="F20" s="30"/>
      <c r="G20" s="28"/>
      <c r="H20" s="86">
        <f>H21+H22+H23</f>
        <v>70.72</v>
      </c>
      <c r="I20" s="90"/>
      <c r="J20" s="85"/>
    </row>
    <row r="21" spans="1:11" ht="15.75">
      <c r="A21" s="31" t="s">
        <v>15</v>
      </c>
      <c r="B21" s="180" t="s">
        <v>67</v>
      </c>
      <c r="C21" s="181"/>
      <c r="D21" s="181"/>
      <c r="E21" s="181"/>
      <c r="F21" s="182"/>
      <c r="G21" s="32"/>
      <c r="H21" s="91">
        <f>'АН 8194 КІ'!H21</f>
        <v>70.72</v>
      </c>
      <c r="I21" s="84"/>
      <c r="J21" s="85"/>
    </row>
    <row r="22" spans="1:11" ht="15.75" customHeight="1">
      <c r="A22" s="33" t="s">
        <v>16</v>
      </c>
      <c r="B22" s="156" t="s">
        <v>69</v>
      </c>
      <c r="C22" s="157"/>
      <c r="D22" s="157"/>
      <c r="E22" s="157"/>
      <c r="F22" s="158"/>
      <c r="G22" s="82">
        <v>0.04</v>
      </c>
      <c r="H22" s="86"/>
      <c r="I22" s="84"/>
      <c r="J22" s="85"/>
    </row>
    <row r="23" spans="1:11" ht="15.75" customHeight="1">
      <c r="A23" s="33" t="s">
        <v>17</v>
      </c>
      <c r="B23" s="156" t="s">
        <v>68</v>
      </c>
      <c r="C23" s="157"/>
      <c r="D23" s="157"/>
      <c r="E23" s="157"/>
      <c r="F23" s="158"/>
      <c r="G23" s="82"/>
      <c r="H23" s="86">
        <f>H21*G23</f>
        <v>0</v>
      </c>
      <c r="I23" s="84"/>
      <c r="J23" s="85"/>
    </row>
    <row r="24" spans="1:11" ht="15">
      <c r="A24" s="21"/>
      <c r="B24" s="174" t="s">
        <v>65</v>
      </c>
      <c r="C24" s="174"/>
      <c r="D24" s="174"/>
      <c r="E24" s="175"/>
      <c r="F24" s="175"/>
      <c r="G24" s="28">
        <v>0.22</v>
      </c>
      <c r="H24" s="86">
        <f>H15*G24</f>
        <v>35.692800000000005</v>
      </c>
      <c r="I24" s="89"/>
      <c r="J24" s="85"/>
    </row>
    <row r="25" spans="1:11" ht="15.75">
      <c r="A25" s="19"/>
      <c r="B25" s="34" t="s">
        <v>18</v>
      </c>
      <c r="C25" s="35"/>
      <c r="D25" s="35"/>
      <c r="E25" s="35"/>
      <c r="F25" s="35"/>
      <c r="G25" s="32"/>
      <c r="H25" s="92">
        <f>H15+H24</f>
        <v>197.93280000000001</v>
      </c>
      <c r="I25" s="84"/>
      <c r="J25" s="93"/>
      <c r="K25" s="36"/>
    </row>
    <row r="26" spans="1:11" ht="15" hidden="1">
      <c r="A26" s="33" t="s">
        <v>19</v>
      </c>
      <c r="B26" s="156" t="s">
        <v>20</v>
      </c>
      <c r="C26" s="157"/>
      <c r="D26" s="157"/>
      <c r="E26" s="157"/>
      <c r="F26" s="158"/>
      <c r="G26" s="28"/>
      <c r="H26" s="86"/>
      <c r="I26" s="94"/>
      <c r="J26" s="95"/>
    </row>
    <row r="27" spans="1:11" ht="15">
      <c r="A27" s="37" t="s">
        <v>21</v>
      </c>
      <c r="B27" s="156" t="s">
        <v>22</v>
      </c>
      <c r="C27" s="157"/>
      <c r="D27" s="157"/>
      <c r="E27" s="157"/>
      <c r="F27" s="158"/>
      <c r="G27" s="18"/>
      <c r="H27" s="86"/>
      <c r="I27" s="89">
        <f>I28+I32</f>
        <v>437.86</v>
      </c>
      <c r="J27" s="89">
        <f>J28+J32</f>
        <v>30.48</v>
      </c>
    </row>
    <row r="28" spans="1:11" ht="15">
      <c r="A28" s="159" t="s">
        <v>23</v>
      </c>
      <c r="B28" s="162" t="s">
        <v>72</v>
      </c>
      <c r="C28" s="163"/>
      <c r="D28" s="163"/>
      <c r="E28" s="163"/>
      <c r="F28" s="164"/>
      <c r="G28" s="172"/>
      <c r="H28" s="173"/>
      <c r="I28" s="165">
        <f>ROUND(E30*B29,2)</f>
        <v>435</v>
      </c>
      <c r="J28" s="165">
        <f>ROUND(C29/100*B29,2)</f>
        <v>30.45</v>
      </c>
    </row>
    <row r="29" spans="1:11" ht="36">
      <c r="A29" s="160"/>
      <c r="B29" s="66">
        <f>Дані!L6</f>
        <v>87</v>
      </c>
      <c r="C29" s="67">
        <v>35</v>
      </c>
      <c r="D29" s="68">
        <f>C29/100</f>
        <v>0.35</v>
      </c>
      <c r="E29" s="38" t="s">
        <v>95</v>
      </c>
      <c r="F29" s="39"/>
      <c r="G29" s="172"/>
      <c r="H29" s="173"/>
      <c r="I29" s="165"/>
      <c r="J29" s="165"/>
    </row>
    <row r="30" spans="1:11" ht="15">
      <c r="A30" s="161"/>
      <c r="B30" s="40" t="s">
        <v>24</v>
      </c>
      <c r="C30" s="73" t="s">
        <v>25</v>
      </c>
      <c r="D30" s="18" t="s">
        <v>26</v>
      </c>
      <c r="E30" s="74">
        <v>5</v>
      </c>
      <c r="F30" s="39"/>
      <c r="G30" s="41"/>
      <c r="H30" s="91"/>
      <c r="I30" s="96"/>
      <c r="J30" s="96"/>
    </row>
    <row r="31" spans="1:11" ht="15">
      <c r="A31" s="21" t="s">
        <v>27</v>
      </c>
      <c r="B31" s="166" t="s">
        <v>28</v>
      </c>
      <c r="C31" s="167"/>
      <c r="D31" s="167"/>
      <c r="E31" s="167"/>
      <c r="F31" s="167"/>
      <c r="G31" s="18"/>
      <c r="H31" s="86"/>
      <c r="I31" s="96"/>
      <c r="J31" s="96"/>
    </row>
    <row r="32" spans="1:11" ht="15">
      <c r="A32" s="21"/>
      <c r="B32" s="69">
        <f>Дані!L7</f>
        <v>110</v>
      </c>
      <c r="C32" s="70">
        <v>2.9000000000000001E-2</v>
      </c>
      <c r="D32" s="69">
        <f>C32*100</f>
        <v>2.9000000000000004</v>
      </c>
      <c r="E32" s="115">
        <v>2.5999999999999999E-2</v>
      </c>
      <c r="F32" s="42"/>
      <c r="G32" s="18"/>
      <c r="H32" s="86"/>
      <c r="I32" s="89">
        <f>ROUND(E32*B32,2)</f>
        <v>2.86</v>
      </c>
      <c r="J32" s="89">
        <f>ROUND(C32/100*B32,2)</f>
        <v>0.03</v>
      </c>
    </row>
    <row r="33" spans="1:11" ht="15">
      <c r="A33" s="43"/>
      <c r="B33" s="44" t="s">
        <v>24</v>
      </c>
      <c r="C33" s="44" t="s">
        <v>26</v>
      </c>
      <c r="D33" s="44" t="s">
        <v>25</v>
      </c>
      <c r="E33" s="46"/>
      <c r="F33" s="42"/>
      <c r="G33" s="45"/>
      <c r="H33" s="97"/>
      <c r="I33" s="98"/>
      <c r="J33" s="99"/>
    </row>
    <row r="34" spans="1:11" ht="15.75">
      <c r="A34" s="47">
        <v>5</v>
      </c>
      <c r="B34" s="153" t="s">
        <v>29</v>
      </c>
      <c r="C34" s="154"/>
      <c r="D34" s="154"/>
      <c r="E34" s="154"/>
      <c r="F34" s="168"/>
      <c r="G34" s="20"/>
      <c r="H34" s="92">
        <f>H15+H25</f>
        <v>360.17280000000005</v>
      </c>
      <c r="I34" s="84">
        <f>I26+I27</f>
        <v>437.86</v>
      </c>
      <c r="J34" s="84">
        <f>J26+J27</f>
        <v>30.48</v>
      </c>
    </row>
    <row r="35" spans="1:11" ht="15.75">
      <c r="A35" s="48" t="s">
        <v>30</v>
      </c>
      <c r="B35" s="169" t="s">
        <v>31</v>
      </c>
      <c r="C35" s="170"/>
      <c r="D35" s="170"/>
      <c r="E35" s="170"/>
      <c r="F35" s="171"/>
      <c r="G35" s="26">
        <f>SUM(G36:G38)</f>
        <v>0.38</v>
      </c>
      <c r="H35" s="83">
        <f>SUM(H36:H39)</f>
        <v>619.26566400000002</v>
      </c>
      <c r="I35" s="100"/>
      <c r="J35" s="93"/>
      <c r="K35" s="36"/>
    </row>
    <row r="36" spans="1:11" ht="15">
      <c r="A36" s="49" t="s">
        <v>32</v>
      </c>
      <c r="B36" s="50" t="s">
        <v>33</v>
      </c>
      <c r="C36" s="51"/>
      <c r="D36" s="51"/>
      <c r="E36" s="51"/>
      <c r="F36" s="51"/>
      <c r="G36" s="26">
        <f>Дані!L10</f>
        <v>0.25</v>
      </c>
      <c r="H36" s="101">
        <f>H34*G36</f>
        <v>90.043200000000013</v>
      </c>
      <c r="I36" s="88"/>
      <c r="J36" s="85"/>
    </row>
    <row r="37" spans="1:11" ht="15">
      <c r="A37" s="49" t="s">
        <v>34</v>
      </c>
      <c r="B37" s="50" t="s">
        <v>74</v>
      </c>
      <c r="C37" s="51"/>
      <c r="D37" s="51"/>
      <c r="E37" s="51"/>
      <c r="F37" s="51"/>
      <c r="G37" s="26">
        <v>0.08</v>
      </c>
      <c r="H37" s="101">
        <f>H34*G37</f>
        <v>28.813824000000004</v>
      </c>
      <c r="I37" s="88"/>
      <c r="J37" s="85"/>
    </row>
    <row r="38" spans="1:11" ht="15">
      <c r="A38" s="49" t="s">
        <v>73</v>
      </c>
      <c r="B38" s="50" t="s">
        <v>35</v>
      </c>
      <c r="C38" s="51"/>
      <c r="D38" s="51"/>
      <c r="E38" s="51"/>
      <c r="F38" s="51"/>
      <c r="G38" s="26">
        <f>Дані!L11</f>
        <v>0.05</v>
      </c>
      <c r="H38" s="101">
        <f>H34*G38</f>
        <v>18.008640000000003</v>
      </c>
      <c r="I38" s="88"/>
      <c r="J38" s="85"/>
    </row>
    <row r="39" spans="1:11" ht="15.75" customHeight="1">
      <c r="A39" s="47">
        <v>7</v>
      </c>
      <c r="B39" s="107" t="s">
        <v>96</v>
      </c>
      <c r="C39" s="108"/>
      <c r="D39" s="108"/>
      <c r="E39" s="108"/>
      <c r="F39" s="108"/>
      <c r="G39" s="114">
        <v>67</v>
      </c>
      <c r="H39" s="101">
        <f>G39*7.2</f>
        <v>482.40000000000003</v>
      </c>
      <c r="I39" s="88"/>
      <c r="J39" s="85"/>
    </row>
    <row r="40" spans="1:11" ht="15.75">
      <c r="A40" s="47">
        <v>8</v>
      </c>
      <c r="B40" s="153" t="s">
        <v>63</v>
      </c>
      <c r="C40" s="154"/>
      <c r="D40" s="154"/>
      <c r="E40" s="154"/>
      <c r="F40" s="154"/>
      <c r="G40" s="20"/>
      <c r="H40" s="92">
        <f>H35+H34+H39</f>
        <v>1461.8384640000002</v>
      </c>
      <c r="I40" s="84">
        <f>I34</f>
        <v>437.86</v>
      </c>
      <c r="J40" s="84">
        <f>J34</f>
        <v>30.48</v>
      </c>
    </row>
    <row r="41" spans="1:11" ht="15">
      <c r="A41" s="21">
        <v>9</v>
      </c>
      <c r="B41" s="155" t="s">
        <v>36</v>
      </c>
      <c r="C41" s="155"/>
      <c r="D41" s="155"/>
      <c r="E41" s="155"/>
      <c r="F41" s="155"/>
      <c r="G41" s="28">
        <v>0.05</v>
      </c>
      <c r="H41" s="86">
        <f>H40*12%</f>
        <v>175.42061568000003</v>
      </c>
      <c r="I41" s="89">
        <f>I40*12%</f>
        <v>52.543199999999999</v>
      </c>
      <c r="J41" s="89">
        <f>J40*12%</f>
        <v>3.6576</v>
      </c>
    </row>
    <row r="42" spans="1:11" ht="15.75">
      <c r="A42" s="47">
        <v>10</v>
      </c>
      <c r="B42" s="197" t="s">
        <v>37</v>
      </c>
      <c r="C42" s="198"/>
      <c r="D42" s="198"/>
      <c r="E42" s="198"/>
      <c r="F42" s="198"/>
      <c r="G42" s="20"/>
      <c r="H42" s="102">
        <f>H41+H40</f>
        <v>1637.2590796800002</v>
      </c>
      <c r="I42" s="103">
        <f>I41+I40</f>
        <v>490.40320000000003</v>
      </c>
      <c r="J42" s="103">
        <f>J41+J40</f>
        <v>34.137599999999999</v>
      </c>
    </row>
    <row r="43" spans="1:11" ht="15">
      <c r="A43" s="52">
        <v>11</v>
      </c>
      <c r="B43" s="199" t="s">
        <v>38</v>
      </c>
      <c r="C43" s="199"/>
      <c r="D43" s="199"/>
      <c r="E43" s="199"/>
      <c r="F43" s="199"/>
      <c r="G43" s="53">
        <v>0.2</v>
      </c>
      <c r="H43" s="104">
        <f>H42*G43</f>
        <v>327.45181593600006</v>
      </c>
      <c r="I43" s="105">
        <f>I42*G43</f>
        <v>98.080640000000017</v>
      </c>
      <c r="J43" s="105">
        <f>J42*G43</f>
        <v>6.8275199999999998</v>
      </c>
      <c r="K43" s="54"/>
    </row>
    <row r="44" spans="1:11" ht="15.75">
      <c r="A44" s="196">
        <v>12</v>
      </c>
      <c r="B44" s="192" t="s">
        <v>85</v>
      </c>
      <c r="C44" s="192"/>
      <c r="D44" s="192"/>
      <c r="E44" s="192"/>
      <c r="F44" s="193"/>
      <c r="G44" s="20"/>
      <c r="H44" s="92">
        <f>H43+H42</f>
        <v>1964.7108956160002</v>
      </c>
      <c r="I44" s="84">
        <f>I43+I42</f>
        <v>588.4838400000001</v>
      </c>
      <c r="J44" s="84">
        <f>J43+J42</f>
        <v>40.965119999999999</v>
      </c>
    </row>
    <row r="45" spans="1:11" ht="15" customHeight="1">
      <c r="A45" s="196"/>
      <c r="B45" s="194"/>
      <c r="C45" s="194"/>
      <c r="D45" s="194"/>
      <c r="E45" s="194"/>
      <c r="F45" s="195"/>
      <c r="G45" s="111"/>
      <c r="H45" s="200">
        <f>ROUND(SUM(H44:J44),0)</f>
        <v>2594</v>
      </c>
      <c r="I45" s="200"/>
      <c r="J45" s="122">
        <f>ROUND(SUM(J44),0)</f>
        <v>41</v>
      </c>
    </row>
    <row r="46" spans="1:11" ht="15">
      <c r="A46" s="1"/>
      <c r="B46" s="1"/>
      <c r="C46" s="1"/>
      <c r="D46" s="1"/>
      <c r="E46" s="1"/>
      <c r="F46" s="1"/>
      <c r="G46" s="1"/>
      <c r="H46" s="1"/>
      <c r="I46" s="1"/>
      <c r="J46" s="12"/>
    </row>
    <row r="47" spans="1:11" ht="15">
      <c r="A47" s="1"/>
      <c r="B47" s="1" t="s">
        <v>113</v>
      </c>
      <c r="C47" s="1"/>
      <c r="D47" s="1"/>
      <c r="E47" s="1"/>
      <c r="F47" s="1" t="s">
        <v>40</v>
      </c>
      <c r="G47" s="1"/>
      <c r="H47" s="1"/>
      <c r="I47" s="1" t="s">
        <v>42</v>
      </c>
      <c r="J47" s="12"/>
    </row>
    <row r="48" spans="1:11" ht="15">
      <c r="A48" s="1"/>
      <c r="B48" s="1"/>
      <c r="C48" s="1"/>
      <c r="D48" s="1"/>
      <c r="E48" s="1"/>
      <c r="F48" s="1"/>
      <c r="G48" s="1"/>
      <c r="H48" s="1"/>
      <c r="I48" s="1"/>
      <c r="J48" s="12"/>
    </row>
    <row r="49" spans="1:11" ht="15">
      <c r="A49" s="1"/>
      <c r="B49" s="1"/>
      <c r="C49" s="1"/>
      <c r="D49" s="1"/>
      <c r="E49" s="1"/>
      <c r="F49" s="1"/>
      <c r="G49" s="1"/>
      <c r="H49" s="1"/>
      <c r="I49" s="1"/>
      <c r="J49" s="13"/>
      <c r="K49" s="1"/>
    </row>
    <row r="50" spans="1:1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</sheetData>
  <mergeCells count="35">
    <mergeCell ref="B42:F42"/>
    <mergeCell ref="B43:F43"/>
    <mergeCell ref="A44:A45"/>
    <mergeCell ref="B44:F45"/>
    <mergeCell ref="H45:I45"/>
    <mergeCell ref="J28:J29"/>
    <mergeCell ref="B31:F31"/>
    <mergeCell ref="B34:F34"/>
    <mergeCell ref="B35:F35"/>
    <mergeCell ref="B40:F40"/>
    <mergeCell ref="H28:H29"/>
    <mergeCell ref="I28:I29"/>
    <mergeCell ref="B41:F41"/>
    <mergeCell ref="B27:F27"/>
    <mergeCell ref="A28:A30"/>
    <mergeCell ref="B28:F28"/>
    <mergeCell ref="G28:G29"/>
    <mergeCell ref="B26:F26"/>
    <mergeCell ref="B14:F14"/>
    <mergeCell ref="B15:F15"/>
    <mergeCell ref="B16:F16"/>
    <mergeCell ref="B17:F17"/>
    <mergeCell ref="B18:F18"/>
    <mergeCell ref="B19:F19"/>
    <mergeCell ref="B20:E20"/>
    <mergeCell ref="B21:F21"/>
    <mergeCell ref="B22:F22"/>
    <mergeCell ref="B23:F23"/>
    <mergeCell ref="B24:F24"/>
    <mergeCell ref="G13:I13"/>
    <mergeCell ref="A7:J7"/>
    <mergeCell ref="A8:J8"/>
    <mergeCell ref="A9:J9"/>
    <mergeCell ref="A10:J10"/>
    <mergeCell ref="G12:I12"/>
  </mergeCells>
  <pageMargins left="0.39370078740157483" right="0" top="0.19685039370078741" bottom="0.19685039370078741" header="0" footer="0"/>
  <pageSetup paperSize="9" scale="9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51"/>
  <sheetViews>
    <sheetView topLeftCell="A16" workbookViewId="0">
      <selection activeCell="H37" sqref="H37"/>
    </sheetView>
  </sheetViews>
  <sheetFormatPr defaultColWidth="9.125" defaultRowHeight="14.25"/>
  <cols>
    <col min="1" max="1" width="6.125" style="2" customWidth="1"/>
    <col min="2" max="2" width="6.875" style="2" customWidth="1"/>
    <col min="3" max="3" width="6.375" style="2" customWidth="1"/>
    <col min="4" max="4" width="7.125" style="2" customWidth="1"/>
    <col min="5" max="5" width="32.375" style="2" customWidth="1"/>
    <col min="6" max="6" width="0.125" style="2" customWidth="1"/>
    <col min="7" max="7" width="9" style="2" customWidth="1"/>
    <col min="8" max="8" width="13.375" style="2" customWidth="1"/>
    <col min="9" max="9" width="12.625" style="2" customWidth="1"/>
    <col min="10" max="10" width="11.875" style="2" customWidth="1"/>
    <col min="11" max="16384" width="9.125" style="2"/>
  </cols>
  <sheetData>
    <row r="1" spans="1:11" ht="18">
      <c r="A1" s="1"/>
      <c r="C1" s="3"/>
      <c r="D1" s="3"/>
      <c r="E1" s="3"/>
      <c r="F1" s="3"/>
      <c r="G1" s="1" t="s">
        <v>0</v>
      </c>
      <c r="H1" s="1"/>
      <c r="I1" s="4"/>
      <c r="J1" s="5"/>
    </row>
    <row r="2" spans="1:11" ht="18">
      <c r="A2" s="6"/>
      <c r="C2" s="3"/>
      <c r="D2" s="7"/>
      <c r="E2" s="7"/>
      <c r="F2" s="7"/>
      <c r="G2" s="8" t="s">
        <v>111</v>
      </c>
      <c r="H2" s="8"/>
      <c r="I2" s="7"/>
      <c r="J2" s="9"/>
    </row>
    <row r="3" spans="1:11" ht="18">
      <c r="A3" s="6"/>
      <c r="C3" s="3"/>
      <c r="D3" s="3"/>
      <c r="E3" s="3"/>
      <c r="F3" s="3"/>
      <c r="G3" s="6" t="s">
        <v>43</v>
      </c>
      <c r="H3" s="8"/>
      <c r="I3" s="4"/>
      <c r="J3" s="5"/>
    </row>
    <row r="4" spans="1:11" ht="18">
      <c r="A4" s="6"/>
      <c r="C4" s="3"/>
      <c r="D4" s="3"/>
      <c r="E4" s="3"/>
      <c r="F4" s="3"/>
      <c r="G4" s="8" t="s">
        <v>44</v>
      </c>
      <c r="H4" s="8"/>
      <c r="I4" s="10"/>
      <c r="J4" s="11"/>
    </row>
    <row r="5" spans="1:11" ht="18">
      <c r="A5" s="6"/>
      <c r="C5" s="3"/>
      <c r="D5" s="3"/>
      <c r="E5" s="3"/>
      <c r="F5" s="3"/>
      <c r="G5" s="8" t="s">
        <v>112</v>
      </c>
      <c r="H5" s="8"/>
      <c r="J5" s="12"/>
    </row>
    <row r="6" spans="1:11" ht="18">
      <c r="A6" s="6"/>
      <c r="C6" s="3"/>
      <c r="D6" s="3"/>
      <c r="E6" s="3"/>
      <c r="F6" s="3"/>
      <c r="G6" s="8"/>
      <c r="H6" s="8"/>
      <c r="J6" s="12"/>
    </row>
    <row r="7" spans="1:11" ht="15.75">
      <c r="A7" s="176" t="s">
        <v>1</v>
      </c>
      <c r="B7" s="176"/>
      <c r="C7" s="176"/>
      <c r="D7" s="176"/>
      <c r="E7" s="176"/>
      <c r="F7" s="176"/>
      <c r="G7" s="176"/>
      <c r="H7" s="176"/>
      <c r="I7" s="176"/>
      <c r="J7" s="176"/>
      <c r="K7" s="1"/>
    </row>
    <row r="8" spans="1:11" ht="15.75">
      <c r="A8" s="176" t="s">
        <v>78</v>
      </c>
      <c r="B8" s="176"/>
      <c r="C8" s="176"/>
      <c r="D8" s="176"/>
      <c r="E8" s="176"/>
      <c r="F8" s="176"/>
      <c r="G8" s="176"/>
      <c r="H8" s="176"/>
      <c r="I8" s="176"/>
      <c r="J8" s="176"/>
      <c r="K8" s="1"/>
    </row>
    <row r="9" spans="1:11" ht="15.75">
      <c r="A9" s="176" t="s">
        <v>86</v>
      </c>
      <c r="B9" s="176"/>
      <c r="C9" s="176"/>
      <c r="D9" s="176"/>
      <c r="E9" s="176"/>
      <c r="F9" s="176"/>
      <c r="G9" s="176"/>
      <c r="H9" s="176"/>
      <c r="I9" s="176"/>
      <c r="J9" s="176"/>
      <c r="K9" s="1"/>
    </row>
    <row r="10" spans="1:11">
      <c r="A10" s="177" t="s">
        <v>2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4"/>
    </row>
    <row r="11" spans="1:1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6.5" customHeight="1">
      <c r="A12" s="15"/>
      <c r="B12" s="15"/>
      <c r="C12" s="15"/>
      <c r="D12" s="15"/>
      <c r="E12" s="15"/>
      <c r="F12" s="16"/>
      <c r="G12" s="187" t="s">
        <v>58</v>
      </c>
      <c r="H12" s="188"/>
      <c r="I12" s="189"/>
      <c r="J12" s="71">
        <f>Дані!L6</f>
        <v>87</v>
      </c>
    </row>
    <row r="13" spans="1:11">
      <c r="F13" s="17"/>
      <c r="G13" s="190" t="s">
        <v>59</v>
      </c>
      <c r="H13" s="190"/>
      <c r="I13" s="191"/>
      <c r="J13" s="72">
        <f>Дані!L7</f>
        <v>110</v>
      </c>
    </row>
    <row r="14" spans="1:11" ht="28.5">
      <c r="A14" s="78" t="s">
        <v>64</v>
      </c>
      <c r="B14" s="183" t="s">
        <v>3</v>
      </c>
      <c r="C14" s="184"/>
      <c r="D14" s="184"/>
      <c r="E14" s="184"/>
      <c r="F14" s="185"/>
      <c r="G14" s="78" t="s">
        <v>4</v>
      </c>
      <c r="H14" s="79" t="s">
        <v>46</v>
      </c>
      <c r="I14" s="79" t="s">
        <v>90</v>
      </c>
      <c r="J14" s="80" t="s">
        <v>6</v>
      </c>
    </row>
    <row r="15" spans="1:11" ht="15.75">
      <c r="A15" s="19"/>
      <c r="B15" s="186" t="s">
        <v>7</v>
      </c>
      <c r="C15" s="186"/>
      <c r="D15" s="186"/>
      <c r="E15" s="186"/>
      <c r="F15" s="186"/>
      <c r="G15" s="20"/>
      <c r="H15" s="83">
        <f>H16+H20</f>
        <v>80</v>
      </c>
      <c r="I15" s="84"/>
      <c r="J15" s="85"/>
    </row>
    <row r="16" spans="1:11" ht="15">
      <c r="A16" s="21" t="s">
        <v>8</v>
      </c>
      <c r="B16" s="158" t="s">
        <v>83</v>
      </c>
      <c r="C16" s="155"/>
      <c r="D16" s="155"/>
      <c r="E16" s="155"/>
      <c r="F16" s="155"/>
      <c r="G16" s="22"/>
      <c r="H16" s="86">
        <f>SUM(H17:H19)</f>
        <v>80</v>
      </c>
      <c r="I16" s="87"/>
      <c r="J16" s="85"/>
    </row>
    <row r="17" spans="1:11" ht="15">
      <c r="A17" s="23" t="s">
        <v>10</v>
      </c>
      <c r="B17" s="155" t="s">
        <v>70</v>
      </c>
      <c r="C17" s="155"/>
      <c r="D17" s="155"/>
      <c r="E17" s="155"/>
      <c r="F17" s="155"/>
      <c r="G17" s="24"/>
      <c r="H17" s="106">
        <f>'ДТ-130'!H17</f>
        <v>80</v>
      </c>
      <c r="I17" s="88"/>
      <c r="J17" s="85"/>
    </row>
    <row r="18" spans="1:11" ht="15">
      <c r="A18" s="25" t="s">
        <v>11</v>
      </c>
      <c r="B18" s="156" t="s">
        <v>69</v>
      </c>
      <c r="C18" s="157"/>
      <c r="D18" s="157"/>
      <c r="E18" s="157"/>
      <c r="F18" s="158"/>
      <c r="G18" s="26"/>
      <c r="H18" s="86">
        <f>H17*G18</f>
        <v>0</v>
      </c>
      <c r="I18" s="89"/>
      <c r="J18" s="85"/>
    </row>
    <row r="19" spans="1:11" ht="15">
      <c r="A19" s="27" t="s">
        <v>12</v>
      </c>
      <c r="B19" s="156" t="s">
        <v>68</v>
      </c>
      <c r="C19" s="157"/>
      <c r="D19" s="157"/>
      <c r="E19" s="157"/>
      <c r="F19" s="158"/>
      <c r="G19" s="28"/>
      <c r="H19" s="101">
        <f>H17*G19</f>
        <v>0</v>
      </c>
      <c r="I19" s="89"/>
      <c r="J19" s="85"/>
    </row>
    <row r="20" spans="1:11" ht="15">
      <c r="A20" s="29" t="s">
        <v>13</v>
      </c>
      <c r="B20" s="178" t="s">
        <v>87</v>
      </c>
      <c r="C20" s="179"/>
      <c r="D20" s="179"/>
      <c r="E20" s="179"/>
      <c r="F20" s="30"/>
      <c r="G20" s="28"/>
      <c r="H20" s="86">
        <f>H21+H22+H23</f>
        <v>0</v>
      </c>
      <c r="I20" s="90"/>
      <c r="J20" s="85"/>
    </row>
    <row r="21" spans="1:11" ht="15.75">
      <c r="A21" s="31" t="s">
        <v>15</v>
      </c>
      <c r="B21" s="180" t="s">
        <v>67</v>
      </c>
      <c r="C21" s="181"/>
      <c r="D21" s="181"/>
      <c r="E21" s="181"/>
      <c r="F21" s="182"/>
      <c r="G21" s="32"/>
      <c r="H21" s="91">
        <v>0</v>
      </c>
      <c r="I21" s="84"/>
      <c r="J21" s="85"/>
    </row>
    <row r="22" spans="1:11" ht="15.75" customHeight="1">
      <c r="A22" s="33" t="s">
        <v>16</v>
      </c>
      <c r="B22" s="156" t="s">
        <v>69</v>
      </c>
      <c r="C22" s="157"/>
      <c r="D22" s="157"/>
      <c r="E22" s="157"/>
      <c r="F22" s="158"/>
      <c r="G22" s="82"/>
      <c r="H22" s="86">
        <f>H21*G22</f>
        <v>0</v>
      </c>
      <c r="I22" s="84"/>
      <c r="J22" s="85"/>
    </row>
    <row r="23" spans="1:11" ht="15.75" customHeight="1">
      <c r="A23" s="33" t="s">
        <v>17</v>
      </c>
      <c r="B23" s="156" t="s">
        <v>68</v>
      </c>
      <c r="C23" s="157"/>
      <c r="D23" s="157"/>
      <c r="E23" s="157"/>
      <c r="F23" s="158"/>
      <c r="G23" s="82"/>
      <c r="H23" s="86">
        <f>H21*G23</f>
        <v>0</v>
      </c>
      <c r="I23" s="84"/>
      <c r="J23" s="85"/>
    </row>
    <row r="24" spans="1:11" ht="15">
      <c r="A24" s="21"/>
      <c r="B24" s="174" t="s">
        <v>65</v>
      </c>
      <c r="C24" s="174"/>
      <c r="D24" s="174"/>
      <c r="E24" s="175"/>
      <c r="F24" s="175"/>
      <c r="G24" s="28">
        <v>0.22</v>
      </c>
      <c r="H24" s="86">
        <f>H15*G24</f>
        <v>17.600000000000001</v>
      </c>
      <c r="I24" s="89"/>
      <c r="J24" s="85"/>
    </row>
    <row r="25" spans="1:11" ht="15.75">
      <c r="A25" s="19"/>
      <c r="B25" s="34" t="s">
        <v>18</v>
      </c>
      <c r="C25" s="35"/>
      <c r="D25" s="35"/>
      <c r="E25" s="35"/>
      <c r="F25" s="35"/>
      <c r="G25" s="32"/>
      <c r="H25" s="92">
        <f>H15+H24</f>
        <v>97.6</v>
      </c>
      <c r="I25" s="84"/>
      <c r="J25" s="93"/>
      <c r="K25" s="36"/>
    </row>
    <row r="26" spans="1:11" ht="15" hidden="1">
      <c r="A26" s="33" t="s">
        <v>19</v>
      </c>
      <c r="B26" s="156" t="s">
        <v>20</v>
      </c>
      <c r="C26" s="157"/>
      <c r="D26" s="157"/>
      <c r="E26" s="157"/>
      <c r="F26" s="158"/>
      <c r="G26" s="28"/>
      <c r="H26" s="86"/>
      <c r="I26" s="94"/>
      <c r="J26" s="95"/>
    </row>
    <row r="27" spans="1:11" ht="15">
      <c r="A27" s="37" t="s">
        <v>21</v>
      </c>
      <c r="B27" s="156" t="s">
        <v>22</v>
      </c>
      <c r="C27" s="157"/>
      <c r="D27" s="157"/>
      <c r="E27" s="157"/>
      <c r="F27" s="158"/>
      <c r="G27" s="18"/>
      <c r="H27" s="86"/>
      <c r="I27" s="89">
        <f>I28+I32</f>
        <v>700.08</v>
      </c>
      <c r="J27" s="89">
        <f>J28+J32</f>
        <v>0</v>
      </c>
    </row>
    <row r="28" spans="1:11" ht="15">
      <c r="A28" s="159" t="s">
        <v>23</v>
      </c>
      <c r="B28" s="162" t="s">
        <v>72</v>
      </c>
      <c r="C28" s="163"/>
      <c r="D28" s="163"/>
      <c r="E28" s="163"/>
      <c r="F28" s="164"/>
      <c r="G28" s="172"/>
      <c r="H28" s="173"/>
      <c r="I28" s="165">
        <f>ROUND(E30*B29,2)</f>
        <v>696</v>
      </c>
      <c r="J28" s="165">
        <f>ROUND(C29/100*B29,2)</f>
        <v>0</v>
      </c>
    </row>
    <row r="29" spans="1:11" ht="15">
      <c r="A29" s="160"/>
      <c r="B29" s="66">
        <f>Дані!L6</f>
        <v>87</v>
      </c>
      <c r="C29" s="67"/>
      <c r="D29" s="68">
        <f>C29/100</f>
        <v>0</v>
      </c>
      <c r="E29" s="38" t="s">
        <v>88</v>
      </c>
      <c r="F29" s="39"/>
      <c r="G29" s="172"/>
      <c r="H29" s="173"/>
      <c r="I29" s="165"/>
      <c r="J29" s="165"/>
    </row>
    <row r="30" spans="1:11" ht="15">
      <c r="A30" s="161"/>
      <c r="B30" s="40" t="s">
        <v>24</v>
      </c>
      <c r="C30" s="73" t="s">
        <v>25</v>
      </c>
      <c r="D30" s="18" t="s">
        <v>26</v>
      </c>
      <c r="E30" s="74">
        <v>8</v>
      </c>
      <c r="F30" s="39"/>
      <c r="G30" s="41"/>
      <c r="H30" s="91"/>
      <c r="I30" s="96"/>
      <c r="J30" s="96"/>
    </row>
    <row r="31" spans="1:11" ht="15">
      <c r="A31" s="21" t="s">
        <v>27</v>
      </c>
      <c r="B31" s="166" t="s">
        <v>28</v>
      </c>
      <c r="C31" s="167"/>
      <c r="D31" s="167"/>
      <c r="E31" s="167"/>
      <c r="F31" s="167"/>
      <c r="G31" s="18"/>
      <c r="H31" s="86"/>
      <c r="I31" s="96"/>
      <c r="J31" s="96"/>
    </row>
    <row r="32" spans="1:11" ht="15">
      <c r="A32" s="21"/>
      <c r="B32" s="69">
        <v>102</v>
      </c>
      <c r="C32" s="70"/>
      <c r="D32" s="69">
        <f>C32*100</f>
        <v>0</v>
      </c>
      <c r="E32" s="110" t="s">
        <v>89</v>
      </c>
      <c r="F32" s="42"/>
      <c r="G32" s="18"/>
      <c r="H32" s="86"/>
      <c r="I32" s="89">
        <f>ROUND(E33*B32,2)</f>
        <v>4.08</v>
      </c>
      <c r="J32" s="96">
        <f>ROUND(C32/100*B32,2)</f>
        <v>0</v>
      </c>
    </row>
    <row r="33" spans="1:11" ht="15">
      <c r="A33" s="43"/>
      <c r="B33" s="44" t="s">
        <v>24</v>
      </c>
      <c r="C33" s="44" t="s">
        <v>26</v>
      </c>
      <c r="D33" s="44" t="s">
        <v>25</v>
      </c>
      <c r="E33" s="113">
        <f>E30*0.005</f>
        <v>0.04</v>
      </c>
      <c r="F33" s="42"/>
      <c r="G33" s="45"/>
      <c r="H33" s="97"/>
      <c r="I33" s="98"/>
      <c r="J33" s="99"/>
    </row>
    <row r="34" spans="1:11" ht="15.75">
      <c r="A34" s="47">
        <v>5</v>
      </c>
      <c r="B34" s="153" t="s">
        <v>29</v>
      </c>
      <c r="C34" s="154"/>
      <c r="D34" s="154"/>
      <c r="E34" s="154"/>
      <c r="F34" s="168"/>
      <c r="G34" s="20"/>
      <c r="H34" s="92">
        <f>H15+H25</f>
        <v>177.6</v>
      </c>
      <c r="I34" s="84">
        <f>I26+I27</f>
        <v>700.08</v>
      </c>
      <c r="J34" s="84">
        <f>J26+J27</f>
        <v>0</v>
      </c>
    </row>
    <row r="35" spans="1:11" ht="15.75">
      <c r="A35" s="48" t="s">
        <v>30</v>
      </c>
      <c r="B35" s="169" t="s">
        <v>31</v>
      </c>
      <c r="C35" s="170"/>
      <c r="D35" s="170"/>
      <c r="E35" s="170"/>
      <c r="F35" s="171"/>
      <c r="G35" s="26"/>
      <c r="H35" s="83">
        <f>SUM(H37:H39)</f>
        <v>94.177999999999997</v>
      </c>
      <c r="I35" s="100"/>
      <c r="J35" s="93"/>
      <c r="K35" s="36"/>
    </row>
    <row r="36" spans="1:11" ht="15">
      <c r="A36" s="49" t="s">
        <v>32</v>
      </c>
      <c r="B36" s="50" t="s">
        <v>33</v>
      </c>
      <c r="C36" s="51"/>
      <c r="D36" s="51"/>
      <c r="E36" s="51"/>
      <c r="F36" s="51"/>
      <c r="G36" s="26">
        <f>Дані!L10</f>
        <v>0.25</v>
      </c>
      <c r="H36" s="101">
        <f>H34*G36</f>
        <v>44.4</v>
      </c>
      <c r="I36" s="88"/>
      <c r="J36" s="85"/>
    </row>
    <row r="37" spans="1:11" ht="15">
      <c r="A37" s="49" t="s">
        <v>34</v>
      </c>
      <c r="B37" s="50" t="s">
        <v>80</v>
      </c>
      <c r="C37" s="51"/>
      <c r="D37" s="51"/>
      <c r="E37" s="51"/>
      <c r="F37" s="51"/>
      <c r="G37" s="26">
        <v>0.08</v>
      </c>
      <c r="H37" s="101">
        <f>H34*G37</f>
        <v>14.208</v>
      </c>
      <c r="I37" s="88"/>
      <c r="J37" s="85"/>
    </row>
    <row r="38" spans="1:11" ht="15">
      <c r="A38" s="49" t="s">
        <v>73</v>
      </c>
      <c r="B38" s="50" t="s">
        <v>82</v>
      </c>
      <c r="C38" s="51"/>
      <c r="D38" s="51"/>
      <c r="E38" s="51"/>
      <c r="F38" s="51"/>
      <c r="G38" s="26"/>
      <c r="H38" s="101">
        <v>71.09</v>
      </c>
      <c r="I38" s="88"/>
      <c r="J38" s="85"/>
    </row>
    <row r="39" spans="1:11" ht="15">
      <c r="A39" s="49" t="s">
        <v>81</v>
      </c>
      <c r="B39" s="50" t="s">
        <v>35</v>
      </c>
      <c r="C39" s="51"/>
      <c r="D39" s="51"/>
      <c r="E39" s="51"/>
      <c r="F39" s="51"/>
      <c r="G39" s="26">
        <f>Дані!L11</f>
        <v>0.05</v>
      </c>
      <c r="H39" s="101">
        <f>H34*G39</f>
        <v>8.8800000000000008</v>
      </c>
      <c r="I39" s="88"/>
      <c r="J39" s="85"/>
    </row>
    <row r="40" spans="1:11" ht="15.75">
      <c r="A40" s="47">
        <v>7</v>
      </c>
      <c r="B40" s="107" t="s">
        <v>79</v>
      </c>
      <c r="C40" s="108"/>
      <c r="D40" s="108"/>
      <c r="E40" s="108"/>
      <c r="F40" s="108"/>
      <c r="G40" s="109"/>
      <c r="H40" s="101">
        <f>G40*7.2</f>
        <v>0</v>
      </c>
      <c r="I40" s="88"/>
      <c r="J40" s="85"/>
    </row>
    <row r="41" spans="1:11" ht="15.75">
      <c r="A41" s="47">
        <v>8</v>
      </c>
      <c r="B41" s="153" t="s">
        <v>63</v>
      </c>
      <c r="C41" s="154"/>
      <c r="D41" s="154"/>
      <c r="E41" s="154"/>
      <c r="F41" s="154"/>
      <c r="G41" s="20"/>
      <c r="H41" s="92">
        <f>H35+H34+H40</f>
        <v>271.77800000000002</v>
      </c>
      <c r="I41" s="84">
        <f>I34</f>
        <v>700.08</v>
      </c>
      <c r="J41" s="84">
        <f>J34</f>
        <v>0</v>
      </c>
    </row>
    <row r="42" spans="1:11" ht="15">
      <c r="A42" s="21">
        <v>9</v>
      </c>
      <c r="B42" s="155" t="s">
        <v>36</v>
      </c>
      <c r="C42" s="155"/>
      <c r="D42" s="155"/>
      <c r="E42" s="155"/>
      <c r="F42" s="155"/>
      <c r="G42" s="28">
        <v>0.05</v>
      </c>
      <c r="H42" s="86">
        <f>H41*12%</f>
        <v>32.61336</v>
      </c>
      <c r="I42" s="89">
        <v>0</v>
      </c>
      <c r="J42" s="89">
        <f>J41*12%</f>
        <v>0</v>
      </c>
    </row>
    <row r="43" spans="1:11" ht="15.75">
      <c r="A43" s="47">
        <v>10</v>
      </c>
      <c r="B43" s="197" t="s">
        <v>37</v>
      </c>
      <c r="C43" s="198"/>
      <c r="D43" s="198"/>
      <c r="E43" s="198"/>
      <c r="F43" s="198"/>
      <c r="G43" s="20"/>
      <c r="H43" s="102">
        <f>H42+H41</f>
        <v>304.39136000000002</v>
      </c>
      <c r="I43" s="103">
        <f>I42+I41</f>
        <v>700.08</v>
      </c>
      <c r="J43" s="103">
        <f>J42+J41</f>
        <v>0</v>
      </c>
    </row>
    <row r="44" spans="1:11" ht="15">
      <c r="A44" s="52">
        <v>11</v>
      </c>
      <c r="B44" s="199" t="s">
        <v>38</v>
      </c>
      <c r="C44" s="199"/>
      <c r="D44" s="199"/>
      <c r="E44" s="199"/>
      <c r="F44" s="199"/>
      <c r="G44" s="53">
        <v>0.2</v>
      </c>
      <c r="H44" s="104">
        <f>H43*G44</f>
        <v>60.87827200000001</v>
      </c>
      <c r="I44" s="105">
        <f>I43*G44</f>
        <v>140.01600000000002</v>
      </c>
      <c r="J44" s="105">
        <f>J43*G44</f>
        <v>0</v>
      </c>
      <c r="K44" s="54"/>
    </row>
    <row r="45" spans="1:11" ht="15.75">
      <c r="A45" s="196">
        <v>12</v>
      </c>
      <c r="B45" s="192" t="s">
        <v>85</v>
      </c>
      <c r="C45" s="192"/>
      <c r="D45" s="192"/>
      <c r="E45" s="192"/>
      <c r="F45" s="193"/>
      <c r="G45" s="20"/>
      <c r="H45" s="102">
        <f>H44+H43</f>
        <v>365.269632</v>
      </c>
      <c r="I45" s="84">
        <f>I44+I43</f>
        <v>840.096</v>
      </c>
      <c r="J45" s="84">
        <f>J44+J43</f>
        <v>0</v>
      </c>
    </row>
    <row r="46" spans="1:11" ht="15.75">
      <c r="A46" s="196"/>
      <c r="B46" s="194"/>
      <c r="C46" s="194"/>
      <c r="D46" s="194"/>
      <c r="E46" s="194"/>
      <c r="F46" s="195"/>
      <c r="G46" s="111"/>
      <c r="H46" s="200">
        <f>ROUND(SUM(H45:J45),0)</f>
        <v>1205</v>
      </c>
      <c r="I46" s="200"/>
      <c r="J46" s="201"/>
    </row>
    <row r="47" spans="1:11" ht="15">
      <c r="A47" s="1"/>
      <c r="B47" s="1"/>
      <c r="C47" s="1"/>
      <c r="D47" s="1"/>
      <c r="E47" s="1"/>
      <c r="F47" s="1"/>
      <c r="G47" s="1"/>
      <c r="H47" s="1"/>
      <c r="I47" s="1"/>
      <c r="J47" s="12"/>
    </row>
    <row r="48" spans="1:11" ht="15">
      <c r="A48" s="1"/>
      <c r="B48" s="1" t="s">
        <v>113</v>
      </c>
      <c r="C48" s="1"/>
      <c r="D48" s="1"/>
      <c r="E48" s="1"/>
      <c r="F48" s="1" t="s">
        <v>40</v>
      </c>
      <c r="G48" s="1"/>
      <c r="H48" s="1"/>
      <c r="I48" s="1" t="s">
        <v>42</v>
      </c>
      <c r="J48" s="12"/>
    </row>
    <row r="49" spans="1:11" ht="15">
      <c r="A49" s="1"/>
      <c r="B49" s="1"/>
      <c r="C49" s="1"/>
      <c r="D49" s="1"/>
      <c r="E49" s="1"/>
      <c r="F49" s="1"/>
      <c r="G49" s="1"/>
      <c r="H49" s="1"/>
      <c r="I49" s="1"/>
      <c r="J49" s="12"/>
    </row>
    <row r="50" spans="1:11" ht="15">
      <c r="A50" s="1"/>
      <c r="B50" s="1"/>
      <c r="C50" s="1"/>
      <c r="D50" s="1"/>
      <c r="E50" s="1"/>
      <c r="F50" s="1"/>
      <c r="G50" s="1"/>
      <c r="H50" s="1"/>
      <c r="I50" s="1"/>
      <c r="J50" s="13"/>
      <c r="K50" s="1"/>
    </row>
    <row r="51" spans="1:1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35">
    <mergeCell ref="A45:A46"/>
    <mergeCell ref="B45:F46"/>
    <mergeCell ref="H46:J46"/>
    <mergeCell ref="J28:J29"/>
    <mergeCell ref="B31:F31"/>
    <mergeCell ref="B34:F34"/>
    <mergeCell ref="B35:F35"/>
    <mergeCell ref="B41:F41"/>
    <mergeCell ref="I28:I29"/>
    <mergeCell ref="B42:F42"/>
    <mergeCell ref="B43:F43"/>
    <mergeCell ref="B44:F44"/>
    <mergeCell ref="B27:F27"/>
    <mergeCell ref="A28:A30"/>
    <mergeCell ref="B28:F28"/>
    <mergeCell ref="G28:G29"/>
    <mergeCell ref="H28:H29"/>
    <mergeCell ref="B26:F26"/>
    <mergeCell ref="B14:F14"/>
    <mergeCell ref="B15:F15"/>
    <mergeCell ref="B16:F16"/>
    <mergeCell ref="B17:F17"/>
    <mergeCell ref="B18:F18"/>
    <mergeCell ref="B19:F19"/>
    <mergeCell ref="B20:E20"/>
    <mergeCell ref="B21:F21"/>
    <mergeCell ref="B22:F22"/>
    <mergeCell ref="B23:F23"/>
    <mergeCell ref="B24:F24"/>
    <mergeCell ref="G13:I13"/>
    <mergeCell ref="A7:J7"/>
    <mergeCell ref="A8:J8"/>
    <mergeCell ref="A9:J9"/>
    <mergeCell ref="A10:J10"/>
    <mergeCell ref="G12:I12"/>
  </mergeCells>
  <pageMargins left="0.39370078740157483" right="0" top="0.19685039370078741" bottom="0.19685039370078741" header="0.31496062992125984" footer="0"/>
  <pageSetup paperSize="9" scale="9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51"/>
  <sheetViews>
    <sheetView topLeftCell="A13" workbookViewId="0">
      <selection activeCell="H36" sqref="H36"/>
    </sheetView>
  </sheetViews>
  <sheetFormatPr defaultColWidth="9.125" defaultRowHeight="14.25"/>
  <cols>
    <col min="1" max="1" width="6.125" style="2" customWidth="1"/>
    <col min="2" max="2" width="6.875" style="2" customWidth="1"/>
    <col min="3" max="3" width="6.375" style="2" customWidth="1"/>
    <col min="4" max="4" width="7.125" style="2" customWidth="1"/>
    <col min="5" max="5" width="32.375" style="2" customWidth="1"/>
    <col min="6" max="6" width="0.125" style="2" customWidth="1"/>
    <col min="7" max="7" width="9" style="2" customWidth="1"/>
    <col min="8" max="8" width="13.375" style="2" customWidth="1"/>
    <col min="9" max="9" width="12.625" style="2" customWidth="1"/>
    <col min="10" max="10" width="11.875" style="2" customWidth="1"/>
    <col min="11" max="11" width="9.125" style="2"/>
    <col min="12" max="12" width="13.375" style="2" bestFit="1" customWidth="1"/>
    <col min="13" max="16384" width="9.125" style="2"/>
  </cols>
  <sheetData>
    <row r="1" spans="1:12" ht="18">
      <c r="A1" s="1"/>
      <c r="C1" s="3"/>
      <c r="D1" s="3"/>
      <c r="E1" s="3"/>
      <c r="F1" s="3"/>
      <c r="G1" s="1" t="s">
        <v>0</v>
      </c>
      <c r="H1" s="1"/>
      <c r="I1" s="4"/>
      <c r="J1" s="5"/>
    </row>
    <row r="2" spans="1:12" ht="18">
      <c r="A2" s="6"/>
      <c r="C2" s="3"/>
      <c r="D2" s="7"/>
      <c r="E2" s="7"/>
      <c r="F2" s="7"/>
      <c r="G2" s="8" t="s">
        <v>111</v>
      </c>
      <c r="H2" s="8"/>
      <c r="I2" s="7"/>
      <c r="J2" s="9"/>
    </row>
    <row r="3" spans="1:12" ht="18">
      <c r="A3" s="6"/>
      <c r="C3" s="3"/>
      <c r="D3" s="3"/>
      <c r="E3" s="3"/>
      <c r="F3" s="3"/>
      <c r="G3" s="6" t="s">
        <v>43</v>
      </c>
      <c r="H3" s="8"/>
      <c r="I3" s="4"/>
      <c r="J3" s="5"/>
    </row>
    <row r="4" spans="1:12" ht="18">
      <c r="A4" s="6"/>
      <c r="C4" s="3"/>
      <c r="D4" s="3"/>
      <c r="E4" s="3"/>
      <c r="F4" s="3"/>
      <c r="G4" s="8" t="s">
        <v>44</v>
      </c>
      <c r="H4" s="8"/>
      <c r="I4" s="10"/>
      <c r="J4" s="11"/>
    </row>
    <row r="5" spans="1:12" ht="18">
      <c r="A5" s="6"/>
      <c r="C5" s="3"/>
      <c r="D5" s="3"/>
      <c r="E5" s="3"/>
      <c r="F5" s="3"/>
      <c r="G5" s="8" t="s">
        <v>112</v>
      </c>
      <c r="H5" s="8"/>
      <c r="J5" s="12"/>
    </row>
    <row r="6" spans="1:12" ht="18">
      <c r="A6" s="6"/>
      <c r="C6" s="3"/>
      <c r="D6" s="3"/>
      <c r="E6" s="3"/>
      <c r="F6" s="3"/>
      <c r="G6" s="8"/>
      <c r="H6" s="8"/>
      <c r="J6" s="12"/>
    </row>
    <row r="7" spans="1:12" ht="15.75">
      <c r="A7" s="176" t="s">
        <v>1</v>
      </c>
      <c r="B7" s="176"/>
      <c r="C7" s="176"/>
      <c r="D7" s="176"/>
      <c r="E7" s="176"/>
      <c r="F7" s="176"/>
      <c r="G7" s="176"/>
      <c r="H7" s="176"/>
      <c r="I7" s="176"/>
      <c r="J7" s="176"/>
      <c r="K7" s="1"/>
    </row>
    <row r="8" spans="1:12" ht="15.75">
      <c r="A8" s="176" t="s">
        <v>78</v>
      </c>
      <c r="B8" s="176"/>
      <c r="C8" s="176"/>
      <c r="D8" s="176"/>
      <c r="E8" s="176"/>
      <c r="F8" s="176"/>
      <c r="G8" s="176"/>
      <c r="H8" s="176"/>
      <c r="I8" s="176"/>
      <c r="J8" s="176"/>
      <c r="K8" s="1"/>
    </row>
    <row r="9" spans="1:12" ht="15.75">
      <c r="A9" s="176" t="s">
        <v>97</v>
      </c>
      <c r="B9" s="176"/>
      <c r="C9" s="176"/>
      <c r="D9" s="176"/>
      <c r="E9" s="176"/>
      <c r="F9" s="176"/>
      <c r="G9" s="176"/>
      <c r="H9" s="176"/>
      <c r="I9" s="176"/>
      <c r="J9" s="176"/>
      <c r="K9" s="1"/>
    </row>
    <row r="10" spans="1:12">
      <c r="A10" s="177" t="s">
        <v>2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4"/>
    </row>
    <row r="11" spans="1:1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2" ht="15.75" customHeight="1">
      <c r="A12" s="15"/>
      <c r="B12" s="15"/>
      <c r="C12" s="15"/>
      <c r="D12" s="15"/>
      <c r="E12" s="15"/>
      <c r="F12" s="16"/>
      <c r="G12" s="187" t="s">
        <v>58</v>
      </c>
      <c r="H12" s="188"/>
      <c r="I12" s="189"/>
      <c r="J12" s="71">
        <f>Дані!L6</f>
        <v>87</v>
      </c>
    </row>
    <row r="13" spans="1:12">
      <c r="F13" s="17"/>
      <c r="G13" s="190" t="s">
        <v>59</v>
      </c>
      <c r="H13" s="190"/>
      <c r="I13" s="191"/>
      <c r="J13" s="72">
        <f>Дані!L7</f>
        <v>110</v>
      </c>
    </row>
    <row r="14" spans="1:12" ht="28.5">
      <c r="A14" s="78" t="s">
        <v>64</v>
      </c>
      <c r="B14" s="183" t="s">
        <v>3</v>
      </c>
      <c r="C14" s="184"/>
      <c r="D14" s="184"/>
      <c r="E14" s="184"/>
      <c r="F14" s="185"/>
      <c r="G14" s="78" t="s">
        <v>4</v>
      </c>
      <c r="H14" s="79" t="s">
        <v>46</v>
      </c>
      <c r="I14" s="79" t="s">
        <v>90</v>
      </c>
      <c r="J14" s="80" t="s">
        <v>6</v>
      </c>
    </row>
    <row r="15" spans="1:12" ht="15.75">
      <c r="A15" s="19"/>
      <c r="B15" s="186" t="s">
        <v>7</v>
      </c>
      <c r="C15" s="186"/>
      <c r="D15" s="186"/>
      <c r="E15" s="186"/>
      <c r="F15" s="186"/>
      <c r="G15" s="20"/>
      <c r="H15" s="83">
        <f>H16+H20</f>
        <v>80</v>
      </c>
      <c r="I15" s="84"/>
      <c r="J15" s="85"/>
    </row>
    <row r="16" spans="1:12" ht="15">
      <c r="A16" s="21" t="s">
        <v>8</v>
      </c>
      <c r="B16" s="158" t="s">
        <v>83</v>
      </c>
      <c r="C16" s="155"/>
      <c r="D16" s="155"/>
      <c r="E16" s="155"/>
      <c r="F16" s="155"/>
      <c r="G16" s="22"/>
      <c r="H16" s="121">
        <f>SUM(H17:H19)</f>
        <v>80</v>
      </c>
      <c r="I16" s="87"/>
      <c r="J16" s="85"/>
      <c r="L16" s="123"/>
    </row>
    <row r="17" spans="1:11" ht="15">
      <c r="A17" s="23" t="s">
        <v>10</v>
      </c>
      <c r="B17" s="155" t="s">
        <v>70</v>
      </c>
      <c r="C17" s="155"/>
      <c r="D17" s="155"/>
      <c r="E17" s="155"/>
      <c r="F17" s="155"/>
      <c r="G17" s="24"/>
      <c r="H17" s="106">
        <f>'ДТ-130'!H17</f>
        <v>80</v>
      </c>
      <c r="I17" s="88"/>
      <c r="J17" s="85"/>
    </row>
    <row r="18" spans="1:11" ht="15">
      <c r="A18" s="25" t="s">
        <v>11</v>
      </c>
      <c r="B18" s="156" t="s">
        <v>69</v>
      </c>
      <c r="C18" s="157"/>
      <c r="D18" s="157"/>
      <c r="E18" s="157"/>
      <c r="F18" s="158"/>
      <c r="G18" s="26"/>
      <c r="H18" s="121">
        <f>H17*G18</f>
        <v>0</v>
      </c>
      <c r="I18" s="119"/>
      <c r="J18" s="85"/>
    </row>
    <row r="19" spans="1:11" ht="15">
      <c r="A19" s="27" t="s">
        <v>12</v>
      </c>
      <c r="B19" s="156" t="s">
        <v>68</v>
      </c>
      <c r="C19" s="157"/>
      <c r="D19" s="157"/>
      <c r="E19" s="157"/>
      <c r="F19" s="158"/>
      <c r="G19" s="28"/>
      <c r="H19" s="101">
        <f>H17*G19</f>
        <v>0</v>
      </c>
      <c r="I19" s="119"/>
      <c r="J19" s="85"/>
    </row>
    <row r="20" spans="1:11" ht="15">
      <c r="A20" s="29" t="s">
        <v>13</v>
      </c>
      <c r="B20" s="178" t="s">
        <v>87</v>
      </c>
      <c r="C20" s="179"/>
      <c r="D20" s="179"/>
      <c r="E20" s="179"/>
      <c r="F20" s="30"/>
      <c r="G20" s="28"/>
      <c r="H20" s="121">
        <f>H21+H22+H23</f>
        <v>0</v>
      </c>
      <c r="I20" s="90"/>
      <c r="J20" s="85"/>
    </row>
    <row r="21" spans="1:11" ht="15.75">
      <c r="A21" s="31" t="s">
        <v>15</v>
      </c>
      <c r="B21" s="180" t="s">
        <v>67</v>
      </c>
      <c r="C21" s="181"/>
      <c r="D21" s="181"/>
      <c r="E21" s="181"/>
      <c r="F21" s="182"/>
      <c r="G21" s="32"/>
      <c r="H21" s="91">
        <v>0</v>
      </c>
      <c r="I21" s="84"/>
      <c r="J21" s="85"/>
    </row>
    <row r="22" spans="1:11" ht="15.75" customHeight="1">
      <c r="A22" s="33" t="s">
        <v>16</v>
      </c>
      <c r="B22" s="156" t="s">
        <v>69</v>
      </c>
      <c r="C22" s="157"/>
      <c r="D22" s="157"/>
      <c r="E22" s="157"/>
      <c r="F22" s="158"/>
      <c r="G22" s="82"/>
      <c r="H22" s="121">
        <f>H21*G22</f>
        <v>0</v>
      </c>
      <c r="I22" s="84"/>
      <c r="J22" s="85"/>
    </row>
    <row r="23" spans="1:11" ht="15.75" customHeight="1">
      <c r="A23" s="33" t="s">
        <v>17</v>
      </c>
      <c r="B23" s="156" t="s">
        <v>68</v>
      </c>
      <c r="C23" s="157"/>
      <c r="D23" s="157"/>
      <c r="E23" s="157"/>
      <c r="F23" s="158"/>
      <c r="G23" s="82"/>
      <c r="H23" s="121">
        <f>H21*G23</f>
        <v>0</v>
      </c>
      <c r="I23" s="84"/>
      <c r="J23" s="85"/>
    </row>
    <row r="24" spans="1:11" ht="15">
      <c r="A24" s="21"/>
      <c r="B24" s="174" t="s">
        <v>65</v>
      </c>
      <c r="C24" s="174"/>
      <c r="D24" s="174"/>
      <c r="E24" s="175"/>
      <c r="F24" s="175"/>
      <c r="G24" s="28">
        <v>0.22</v>
      </c>
      <c r="H24" s="121">
        <f>H15*G24</f>
        <v>17.600000000000001</v>
      </c>
      <c r="I24" s="119"/>
      <c r="J24" s="85"/>
    </row>
    <row r="25" spans="1:11" ht="15.75">
      <c r="A25" s="19"/>
      <c r="B25" s="34" t="s">
        <v>18</v>
      </c>
      <c r="C25" s="35"/>
      <c r="D25" s="35"/>
      <c r="E25" s="35"/>
      <c r="F25" s="35"/>
      <c r="G25" s="32"/>
      <c r="H25" s="92">
        <f>H15+H24</f>
        <v>97.6</v>
      </c>
      <c r="I25" s="84"/>
      <c r="J25" s="93"/>
      <c r="K25" s="36"/>
    </row>
    <row r="26" spans="1:11" ht="15" hidden="1">
      <c r="A26" s="33" t="s">
        <v>19</v>
      </c>
      <c r="B26" s="156" t="s">
        <v>20</v>
      </c>
      <c r="C26" s="157"/>
      <c r="D26" s="157"/>
      <c r="E26" s="157"/>
      <c r="F26" s="158"/>
      <c r="G26" s="28"/>
      <c r="H26" s="121"/>
      <c r="I26" s="94"/>
      <c r="J26" s="95"/>
    </row>
    <row r="27" spans="1:11" ht="15">
      <c r="A27" s="37" t="s">
        <v>21</v>
      </c>
      <c r="B27" s="156" t="s">
        <v>22</v>
      </c>
      <c r="C27" s="157"/>
      <c r="D27" s="157"/>
      <c r="E27" s="157"/>
      <c r="F27" s="158"/>
      <c r="G27" s="120"/>
      <c r="H27" s="121"/>
      <c r="I27" s="119">
        <f>I28+I32</f>
        <v>700.08</v>
      </c>
      <c r="J27" s="119">
        <f>J28+J32</f>
        <v>0</v>
      </c>
    </row>
    <row r="28" spans="1:11" ht="15">
      <c r="A28" s="159" t="s">
        <v>23</v>
      </c>
      <c r="B28" s="162" t="s">
        <v>72</v>
      </c>
      <c r="C28" s="163"/>
      <c r="D28" s="163"/>
      <c r="E28" s="163"/>
      <c r="F28" s="164"/>
      <c r="G28" s="172"/>
      <c r="H28" s="173"/>
      <c r="I28" s="165">
        <f>ROUND(E30*B29,2)</f>
        <v>696</v>
      </c>
      <c r="J28" s="165">
        <f>ROUND(C29/100*B29,2)</f>
        <v>0</v>
      </c>
    </row>
    <row r="29" spans="1:11" ht="15">
      <c r="A29" s="160"/>
      <c r="B29" s="66">
        <f>Дані!L6</f>
        <v>87</v>
      </c>
      <c r="C29" s="67"/>
      <c r="D29" s="68">
        <f>C29/100</f>
        <v>0</v>
      </c>
      <c r="E29" s="38" t="s">
        <v>88</v>
      </c>
      <c r="F29" s="39"/>
      <c r="G29" s="172"/>
      <c r="H29" s="173"/>
      <c r="I29" s="165"/>
      <c r="J29" s="165"/>
    </row>
    <row r="30" spans="1:11" ht="15">
      <c r="A30" s="161"/>
      <c r="B30" s="40" t="s">
        <v>24</v>
      </c>
      <c r="C30" s="73" t="s">
        <v>25</v>
      </c>
      <c r="D30" s="120" t="s">
        <v>26</v>
      </c>
      <c r="E30" s="74">
        <v>8</v>
      </c>
      <c r="F30" s="39"/>
      <c r="G30" s="41"/>
      <c r="H30" s="91"/>
      <c r="I30" s="96"/>
      <c r="J30" s="96"/>
    </row>
    <row r="31" spans="1:11" ht="15">
      <c r="A31" s="21" t="s">
        <v>27</v>
      </c>
      <c r="B31" s="166" t="s">
        <v>28</v>
      </c>
      <c r="C31" s="167"/>
      <c r="D31" s="167"/>
      <c r="E31" s="167"/>
      <c r="F31" s="167"/>
      <c r="G31" s="120"/>
      <c r="H31" s="121"/>
      <c r="I31" s="96"/>
      <c r="J31" s="96"/>
    </row>
    <row r="32" spans="1:11" ht="15">
      <c r="A32" s="21"/>
      <c r="B32" s="69">
        <v>102</v>
      </c>
      <c r="C32" s="70"/>
      <c r="D32" s="69">
        <f>C32*100</f>
        <v>0</v>
      </c>
      <c r="E32" s="110" t="s">
        <v>89</v>
      </c>
      <c r="F32" s="118"/>
      <c r="G32" s="120"/>
      <c r="H32" s="121"/>
      <c r="I32" s="119">
        <f>ROUND(E33*B32,2)</f>
        <v>4.08</v>
      </c>
      <c r="J32" s="96">
        <f>ROUND(C32/100*B32,2)</f>
        <v>0</v>
      </c>
    </row>
    <row r="33" spans="1:11" ht="15">
      <c r="A33" s="43"/>
      <c r="B33" s="44" t="s">
        <v>24</v>
      </c>
      <c r="C33" s="44" t="s">
        <v>26</v>
      </c>
      <c r="D33" s="44" t="s">
        <v>25</v>
      </c>
      <c r="E33" s="113">
        <f>E30*0.005</f>
        <v>0.04</v>
      </c>
      <c r="F33" s="118"/>
      <c r="G33" s="45"/>
      <c r="H33" s="97"/>
      <c r="I33" s="98"/>
      <c r="J33" s="99"/>
    </row>
    <row r="34" spans="1:11" ht="15.75">
      <c r="A34" s="117">
        <v>5</v>
      </c>
      <c r="B34" s="153" t="s">
        <v>29</v>
      </c>
      <c r="C34" s="154"/>
      <c r="D34" s="154"/>
      <c r="E34" s="154"/>
      <c r="F34" s="168"/>
      <c r="G34" s="20"/>
      <c r="H34" s="92">
        <f>H15+H25</f>
        <v>177.6</v>
      </c>
      <c r="I34" s="84">
        <f>I26+I27</f>
        <v>700.08</v>
      </c>
      <c r="J34" s="84">
        <f>J26+J27</f>
        <v>0</v>
      </c>
    </row>
    <row r="35" spans="1:11" ht="15.75">
      <c r="A35" s="48" t="s">
        <v>30</v>
      </c>
      <c r="B35" s="169" t="s">
        <v>31</v>
      </c>
      <c r="C35" s="170"/>
      <c r="D35" s="170"/>
      <c r="E35" s="170"/>
      <c r="F35" s="171"/>
      <c r="G35" s="26"/>
      <c r="H35" s="83">
        <f>SUM(H37:H39)</f>
        <v>99.087999999999994</v>
      </c>
      <c r="I35" s="100"/>
      <c r="J35" s="93"/>
      <c r="K35" s="36"/>
    </row>
    <row r="36" spans="1:11" ht="15">
      <c r="A36" s="49" t="s">
        <v>32</v>
      </c>
      <c r="B36" s="50" t="s">
        <v>33</v>
      </c>
      <c r="C36" s="51"/>
      <c r="D36" s="51"/>
      <c r="E36" s="51"/>
      <c r="F36" s="51"/>
      <c r="G36" s="26">
        <f>Дані!L10</f>
        <v>0.25</v>
      </c>
      <c r="H36" s="101">
        <f>H34*G36</f>
        <v>44.4</v>
      </c>
      <c r="I36" s="88"/>
      <c r="J36" s="85"/>
    </row>
    <row r="37" spans="1:11" ht="15">
      <c r="A37" s="49" t="s">
        <v>34</v>
      </c>
      <c r="B37" s="50" t="s">
        <v>80</v>
      </c>
      <c r="C37" s="51"/>
      <c r="D37" s="51"/>
      <c r="E37" s="51"/>
      <c r="F37" s="51"/>
      <c r="G37" s="26">
        <v>0.08</v>
      </c>
      <c r="H37" s="101">
        <f>H34*G37</f>
        <v>14.208</v>
      </c>
      <c r="I37" s="88"/>
      <c r="J37" s="85"/>
    </row>
    <row r="38" spans="1:11" ht="15">
      <c r="A38" s="49" t="s">
        <v>73</v>
      </c>
      <c r="B38" s="50" t="s">
        <v>82</v>
      </c>
      <c r="C38" s="51"/>
      <c r="D38" s="51"/>
      <c r="E38" s="51"/>
      <c r="F38" s="51"/>
      <c r="G38" s="26"/>
      <c r="H38" s="101">
        <v>76</v>
      </c>
      <c r="I38" s="88"/>
      <c r="J38" s="85"/>
    </row>
    <row r="39" spans="1:11" ht="15">
      <c r="A39" s="49" t="s">
        <v>81</v>
      </c>
      <c r="B39" s="50" t="s">
        <v>35</v>
      </c>
      <c r="C39" s="51"/>
      <c r="D39" s="51"/>
      <c r="E39" s="51"/>
      <c r="F39" s="51"/>
      <c r="G39" s="26">
        <f>Дані!L11</f>
        <v>0.05</v>
      </c>
      <c r="H39" s="101">
        <f>H34*G39</f>
        <v>8.8800000000000008</v>
      </c>
      <c r="I39" s="88"/>
      <c r="J39" s="85"/>
    </row>
    <row r="40" spans="1:11" ht="15.75">
      <c r="A40" s="117">
        <v>7</v>
      </c>
      <c r="B40" s="107" t="s">
        <v>79</v>
      </c>
      <c r="C40" s="108"/>
      <c r="D40" s="108"/>
      <c r="E40" s="108"/>
      <c r="F40" s="108"/>
      <c r="G40" s="109"/>
      <c r="H40" s="101">
        <f>G40*7.2</f>
        <v>0</v>
      </c>
      <c r="I40" s="88"/>
      <c r="J40" s="85"/>
    </row>
    <row r="41" spans="1:11" ht="15.75">
      <c r="A41" s="117">
        <v>8</v>
      </c>
      <c r="B41" s="153" t="s">
        <v>63</v>
      </c>
      <c r="C41" s="154"/>
      <c r="D41" s="154"/>
      <c r="E41" s="154"/>
      <c r="F41" s="154"/>
      <c r="G41" s="20"/>
      <c r="H41" s="92">
        <f>H35+H34+H40</f>
        <v>276.68799999999999</v>
      </c>
      <c r="I41" s="84">
        <f>I34</f>
        <v>700.08</v>
      </c>
      <c r="J41" s="84">
        <f>J34</f>
        <v>0</v>
      </c>
    </row>
    <row r="42" spans="1:11" ht="15">
      <c r="A42" s="21">
        <v>9</v>
      </c>
      <c r="B42" s="155" t="s">
        <v>36</v>
      </c>
      <c r="C42" s="155"/>
      <c r="D42" s="155"/>
      <c r="E42" s="155"/>
      <c r="F42" s="155"/>
      <c r="G42" s="28">
        <v>0.05</v>
      </c>
      <c r="H42" s="121">
        <f>H41*G42</f>
        <v>13.8344</v>
      </c>
      <c r="I42" s="119">
        <v>0</v>
      </c>
      <c r="J42" s="119">
        <f>J41*12%</f>
        <v>0</v>
      </c>
    </row>
    <row r="43" spans="1:11" ht="15.75">
      <c r="A43" s="117">
        <v>10</v>
      </c>
      <c r="B43" s="197" t="s">
        <v>37</v>
      </c>
      <c r="C43" s="198"/>
      <c r="D43" s="198"/>
      <c r="E43" s="198"/>
      <c r="F43" s="198"/>
      <c r="G43" s="20"/>
      <c r="H43" s="102">
        <f>H42+H41</f>
        <v>290.5224</v>
      </c>
      <c r="I43" s="103">
        <f>I42+I41</f>
        <v>700.08</v>
      </c>
      <c r="J43" s="103">
        <f>J42+J41</f>
        <v>0</v>
      </c>
    </row>
    <row r="44" spans="1:11" ht="15">
      <c r="A44" s="52">
        <v>11</v>
      </c>
      <c r="B44" s="199" t="s">
        <v>38</v>
      </c>
      <c r="C44" s="199"/>
      <c r="D44" s="199"/>
      <c r="E44" s="199"/>
      <c r="F44" s="199"/>
      <c r="G44" s="53">
        <v>0.2</v>
      </c>
      <c r="H44" s="104">
        <f>H43*G44</f>
        <v>58.104480000000002</v>
      </c>
      <c r="I44" s="105">
        <f>I43*G44</f>
        <v>140.01600000000002</v>
      </c>
      <c r="J44" s="105">
        <f>J43*G44</f>
        <v>0</v>
      </c>
      <c r="K44" s="54"/>
    </row>
    <row r="45" spans="1:11" ht="15.75">
      <c r="A45" s="196">
        <v>12</v>
      </c>
      <c r="B45" s="192" t="s">
        <v>85</v>
      </c>
      <c r="C45" s="192"/>
      <c r="D45" s="192"/>
      <c r="E45" s="192"/>
      <c r="F45" s="193"/>
      <c r="G45" s="20"/>
      <c r="H45" s="102">
        <f>H44+H43</f>
        <v>348.62688000000003</v>
      </c>
      <c r="I45" s="84">
        <f>I44+I43</f>
        <v>840.096</v>
      </c>
      <c r="J45" s="84">
        <f>J44+J43</f>
        <v>0</v>
      </c>
    </row>
    <row r="46" spans="1:11" ht="15.75">
      <c r="A46" s="196"/>
      <c r="B46" s="194"/>
      <c r="C46" s="194"/>
      <c r="D46" s="194"/>
      <c r="E46" s="194"/>
      <c r="F46" s="195"/>
      <c r="G46" s="111"/>
      <c r="H46" s="200">
        <f>ROUND(SUM(H45:J45),0)</f>
        <v>1189</v>
      </c>
      <c r="I46" s="200"/>
      <c r="J46" s="201"/>
    </row>
    <row r="47" spans="1:11" ht="15">
      <c r="A47" s="1"/>
      <c r="B47" s="1"/>
      <c r="C47" s="1"/>
      <c r="D47" s="1"/>
      <c r="E47" s="1"/>
      <c r="F47" s="1"/>
      <c r="G47" s="1"/>
      <c r="H47" s="1"/>
      <c r="I47" s="1"/>
      <c r="J47" s="12"/>
    </row>
    <row r="48" spans="1:11" ht="15">
      <c r="A48" s="1"/>
      <c r="B48" s="1" t="s">
        <v>113</v>
      </c>
      <c r="C48" s="1"/>
      <c r="D48" s="1"/>
      <c r="E48" s="1"/>
      <c r="F48" s="1" t="s">
        <v>40</v>
      </c>
      <c r="G48" s="1"/>
      <c r="H48" s="1"/>
      <c r="I48" s="1" t="s">
        <v>42</v>
      </c>
      <c r="J48" s="12"/>
    </row>
    <row r="49" spans="1:11" ht="15">
      <c r="A49" s="1"/>
      <c r="B49" s="1"/>
      <c r="C49" s="1"/>
      <c r="D49" s="1"/>
      <c r="E49" s="1"/>
      <c r="F49" s="1"/>
      <c r="G49" s="1"/>
      <c r="H49" s="1"/>
      <c r="I49" s="1"/>
      <c r="J49" s="12"/>
    </row>
    <row r="50" spans="1:11" ht="15">
      <c r="A50" s="1"/>
      <c r="B50" s="1"/>
      <c r="C50" s="1"/>
      <c r="D50" s="1"/>
      <c r="E50" s="1"/>
      <c r="F50" s="1"/>
      <c r="G50" s="1"/>
      <c r="H50" s="1"/>
      <c r="I50" s="1"/>
      <c r="J50" s="13"/>
      <c r="K50" s="1"/>
    </row>
    <row r="51" spans="1:1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35">
    <mergeCell ref="B43:F43"/>
    <mergeCell ref="B44:F44"/>
    <mergeCell ref="A45:A46"/>
    <mergeCell ref="B45:F46"/>
    <mergeCell ref="H46:J46"/>
    <mergeCell ref="J28:J29"/>
    <mergeCell ref="B31:F31"/>
    <mergeCell ref="B34:F34"/>
    <mergeCell ref="B35:F35"/>
    <mergeCell ref="B41:F41"/>
    <mergeCell ref="H28:H29"/>
    <mergeCell ref="I28:I29"/>
    <mergeCell ref="B42:F42"/>
    <mergeCell ref="B27:F27"/>
    <mergeCell ref="A28:A30"/>
    <mergeCell ref="B28:F28"/>
    <mergeCell ref="G28:G29"/>
    <mergeCell ref="B26:F26"/>
    <mergeCell ref="B14:F14"/>
    <mergeCell ref="B15:F15"/>
    <mergeCell ref="B16:F16"/>
    <mergeCell ref="B17:F17"/>
    <mergeCell ref="B18:F18"/>
    <mergeCell ref="B19:F19"/>
    <mergeCell ref="B20:E20"/>
    <mergeCell ref="B21:F21"/>
    <mergeCell ref="B22:F22"/>
    <mergeCell ref="B23:F23"/>
    <mergeCell ref="B24:F24"/>
    <mergeCell ref="G13:I13"/>
    <mergeCell ref="A7:J7"/>
    <mergeCell ref="A8:J8"/>
    <mergeCell ref="A9:J9"/>
    <mergeCell ref="A10:J10"/>
    <mergeCell ref="G12:I12"/>
  </mergeCells>
  <pageMargins left="0.59055118110236227" right="0.19685039370078741" top="0.19685039370078741" bottom="0.19685039370078741" header="0" footer="0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51"/>
  <sheetViews>
    <sheetView topLeftCell="A13" workbookViewId="0">
      <selection activeCell="H39" sqref="H39"/>
    </sheetView>
  </sheetViews>
  <sheetFormatPr defaultColWidth="9.125" defaultRowHeight="14.25"/>
  <cols>
    <col min="1" max="1" width="6.125" style="2" customWidth="1"/>
    <col min="2" max="2" width="6.875" style="2" customWidth="1"/>
    <col min="3" max="3" width="6.375" style="2" customWidth="1"/>
    <col min="4" max="4" width="7.125" style="2" customWidth="1"/>
    <col min="5" max="5" width="32.375" style="2" customWidth="1"/>
    <col min="6" max="6" width="0.125" style="2" customWidth="1"/>
    <col min="7" max="7" width="9" style="2" customWidth="1"/>
    <col min="8" max="8" width="13.375" style="2" customWidth="1"/>
    <col min="9" max="9" width="12.625" style="2" customWidth="1"/>
    <col min="10" max="10" width="11.875" style="2" customWidth="1"/>
    <col min="11" max="11" width="9.125" style="2"/>
    <col min="12" max="12" width="13.375" style="2" bestFit="1" customWidth="1"/>
    <col min="13" max="16384" width="9.125" style="2"/>
  </cols>
  <sheetData>
    <row r="1" spans="1:12" ht="18">
      <c r="A1" s="1"/>
      <c r="C1" s="3"/>
      <c r="D1" s="3"/>
      <c r="E1" s="3"/>
      <c r="F1" s="3"/>
      <c r="G1" s="1" t="s">
        <v>0</v>
      </c>
      <c r="H1" s="1"/>
      <c r="I1" s="4"/>
      <c r="J1" s="5"/>
    </row>
    <row r="2" spans="1:12" ht="18">
      <c r="A2" s="6"/>
      <c r="C2" s="3"/>
      <c r="D2" s="7"/>
      <c r="E2" s="7"/>
      <c r="F2" s="7"/>
      <c r="G2" s="8" t="s">
        <v>111</v>
      </c>
      <c r="H2" s="8"/>
      <c r="I2" s="7"/>
      <c r="J2" s="9"/>
    </row>
    <row r="3" spans="1:12" ht="18">
      <c r="A3" s="6"/>
      <c r="C3" s="3"/>
      <c r="D3" s="3"/>
      <c r="E3" s="3"/>
      <c r="F3" s="3"/>
      <c r="G3" s="6" t="s">
        <v>43</v>
      </c>
      <c r="H3" s="8"/>
      <c r="I3" s="4"/>
      <c r="J3" s="5"/>
    </row>
    <row r="4" spans="1:12" ht="18">
      <c r="A4" s="6"/>
      <c r="C4" s="3"/>
      <c r="D4" s="3"/>
      <c r="E4" s="3"/>
      <c r="F4" s="3"/>
      <c r="G4" s="8" t="s">
        <v>44</v>
      </c>
      <c r="H4" s="8"/>
      <c r="I4" s="10"/>
      <c r="J4" s="11"/>
    </row>
    <row r="5" spans="1:12" ht="18">
      <c r="A5" s="6"/>
      <c r="C5" s="3"/>
      <c r="D5" s="3"/>
      <c r="E5" s="3"/>
      <c r="F5" s="3"/>
      <c r="G5" s="8" t="s">
        <v>112</v>
      </c>
      <c r="H5" s="8"/>
      <c r="J5" s="12"/>
    </row>
    <row r="6" spans="1:12" ht="18">
      <c r="A6" s="6"/>
      <c r="C6" s="3"/>
      <c r="D6" s="3"/>
      <c r="E6" s="3"/>
      <c r="F6" s="3"/>
      <c r="G6" s="8"/>
      <c r="H6" s="8"/>
      <c r="J6" s="12"/>
    </row>
    <row r="7" spans="1:12" ht="15.75">
      <c r="A7" s="176" t="s">
        <v>1</v>
      </c>
      <c r="B7" s="176"/>
      <c r="C7" s="176"/>
      <c r="D7" s="176"/>
      <c r="E7" s="176"/>
      <c r="F7" s="176"/>
      <c r="G7" s="176"/>
      <c r="H7" s="176"/>
      <c r="I7" s="176"/>
      <c r="J7" s="176"/>
      <c r="K7" s="1"/>
    </row>
    <row r="8" spans="1:12" ht="15.75">
      <c r="A8" s="176" t="s">
        <v>78</v>
      </c>
      <c r="B8" s="176"/>
      <c r="C8" s="176"/>
      <c r="D8" s="176"/>
      <c r="E8" s="176"/>
      <c r="F8" s="176"/>
      <c r="G8" s="176"/>
      <c r="H8" s="176"/>
      <c r="I8" s="176"/>
      <c r="J8" s="176"/>
      <c r="K8" s="1"/>
    </row>
    <row r="9" spans="1:12" ht="15.75">
      <c r="A9" s="176" t="s">
        <v>109</v>
      </c>
      <c r="B9" s="176"/>
      <c r="C9" s="176"/>
      <c r="D9" s="176"/>
      <c r="E9" s="176"/>
      <c r="F9" s="176"/>
      <c r="G9" s="176"/>
      <c r="H9" s="176"/>
      <c r="I9" s="176"/>
      <c r="J9" s="176"/>
      <c r="K9" s="1"/>
    </row>
    <row r="10" spans="1:12">
      <c r="A10" s="177" t="s">
        <v>2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4"/>
    </row>
    <row r="11" spans="1:1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2" ht="15.75" customHeight="1">
      <c r="A12" s="15"/>
      <c r="B12" s="15"/>
      <c r="C12" s="15"/>
      <c r="D12" s="15"/>
      <c r="E12" s="15"/>
      <c r="F12" s="16"/>
      <c r="G12" s="187" t="s">
        <v>58</v>
      </c>
      <c r="H12" s="188"/>
      <c r="I12" s="189"/>
      <c r="J12" s="71">
        <f>Дані!L6</f>
        <v>87</v>
      </c>
    </row>
    <row r="13" spans="1:12">
      <c r="F13" s="17"/>
      <c r="G13" s="190" t="s">
        <v>59</v>
      </c>
      <c r="H13" s="190"/>
      <c r="I13" s="191"/>
      <c r="J13" s="72">
        <f>Дані!L7</f>
        <v>110</v>
      </c>
    </row>
    <row r="14" spans="1:12" ht="28.5">
      <c r="A14" s="78" t="s">
        <v>64</v>
      </c>
      <c r="B14" s="183" t="s">
        <v>3</v>
      </c>
      <c r="C14" s="184"/>
      <c r="D14" s="184"/>
      <c r="E14" s="184"/>
      <c r="F14" s="185"/>
      <c r="G14" s="78" t="s">
        <v>4</v>
      </c>
      <c r="H14" s="79" t="s">
        <v>46</v>
      </c>
      <c r="I14" s="79" t="s">
        <v>90</v>
      </c>
      <c r="J14" s="80" t="s">
        <v>6</v>
      </c>
    </row>
    <row r="15" spans="1:12" ht="15.75">
      <c r="A15" s="19"/>
      <c r="B15" s="186" t="s">
        <v>7</v>
      </c>
      <c r="C15" s="186"/>
      <c r="D15" s="186"/>
      <c r="E15" s="186"/>
      <c r="F15" s="186"/>
      <c r="G15" s="20"/>
      <c r="H15" s="83">
        <f>H16+H20</f>
        <v>80</v>
      </c>
      <c r="I15" s="84"/>
      <c r="J15" s="85"/>
    </row>
    <row r="16" spans="1:12" ht="15">
      <c r="A16" s="21" t="s">
        <v>8</v>
      </c>
      <c r="B16" s="158" t="s">
        <v>83</v>
      </c>
      <c r="C16" s="155"/>
      <c r="D16" s="155"/>
      <c r="E16" s="155"/>
      <c r="F16" s="155"/>
      <c r="G16" s="22"/>
      <c r="H16" s="141">
        <f>SUM(H17:H19)</f>
        <v>80</v>
      </c>
      <c r="I16" s="87"/>
      <c r="J16" s="85"/>
      <c r="L16" s="123"/>
    </row>
    <row r="17" spans="1:11" ht="15">
      <c r="A17" s="23" t="s">
        <v>10</v>
      </c>
      <c r="B17" s="155" t="s">
        <v>70</v>
      </c>
      <c r="C17" s="155"/>
      <c r="D17" s="155"/>
      <c r="E17" s="155"/>
      <c r="F17" s="155"/>
      <c r="G17" s="24"/>
      <c r="H17" s="106">
        <f>'ДТ-130'!H17</f>
        <v>80</v>
      </c>
      <c r="I17" s="88"/>
      <c r="J17" s="85"/>
    </row>
    <row r="18" spans="1:11" ht="15">
      <c r="A18" s="25" t="s">
        <v>11</v>
      </c>
      <c r="B18" s="156" t="s">
        <v>69</v>
      </c>
      <c r="C18" s="157"/>
      <c r="D18" s="157"/>
      <c r="E18" s="157"/>
      <c r="F18" s="158"/>
      <c r="G18" s="26"/>
      <c r="H18" s="141">
        <f>H17*G18</f>
        <v>0</v>
      </c>
      <c r="I18" s="139"/>
      <c r="J18" s="85"/>
    </row>
    <row r="19" spans="1:11" ht="15">
      <c r="A19" s="27" t="s">
        <v>12</v>
      </c>
      <c r="B19" s="156" t="s">
        <v>68</v>
      </c>
      <c r="C19" s="157"/>
      <c r="D19" s="157"/>
      <c r="E19" s="157"/>
      <c r="F19" s="158"/>
      <c r="G19" s="28"/>
      <c r="H19" s="101">
        <f>H17*G19</f>
        <v>0</v>
      </c>
      <c r="I19" s="139"/>
      <c r="J19" s="85"/>
    </row>
    <row r="20" spans="1:11" ht="15">
      <c r="A20" s="29" t="s">
        <v>13</v>
      </c>
      <c r="B20" s="178" t="s">
        <v>87</v>
      </c>
      <c r="C20" s="179"/>
      <c r="D20" s="179"/>
      <c r="E20" s="179"/>
      <c r="F20" s="30"/>
      <c r="G20" s="28"/>
      <c r="H20" s="141">
        <f>H21+H22+H23</f>
        <v>0</v>
      </c>
      <c r="I20" s="90"/>
      <c r="J20" s="85"/>
    </row>
    <row r="21" spans="1:11" ht="15.75">
      <c r="A21" s="31" t="s">
        <v>15</v>
      </c>
      <c r="B21" s="180" t="s">
        <v>67</v>
      </c>
      <c r="C21" s="181"/>
      <c r="D21" s="181"/>
      <c r="E21" s="181"/>
      <c r="F21" s="182"/>
      <c r="G21" s="32"/>
      <c r="H21" s="91">
        <v>0</v>
      </c>
      <c r="I21" s="84"/>
      <c r="J21" s="85"/>
    </row>
    <row r="22" spans="1:11" ht="15.75" customHeight="1">
      <c r="A22" s="33" t="s">
        <v>16</v>
      </c>
      <c r="B22" s="156" t="s">
        <v>69</v>
      </c>
      <c r="C22" s="157"/>
      <c r="D22" s="157"/>
      <c r="E22" s="157"/>
      <c r="F22" s="158"/>
      <c r="G22" s="82"/>
      <c r="H22" s="141">
        <f>H21*G22</f>
        <v>0</v>
      </c>
      <c r="I22" s="84"/>
      <c r="J22" s="85"/>
    </row>
    <row r="23" spans="1:11" ht="15.75" customHeight="1">
      <c r="A23" s="33" t="s">
        <v>17</v>
      </c>
      <c r="B23" s="156" t="s">
        <v>68</v>
      </c>
      <c r="C23" s="157"/>
      <c r="D23" s="157"/>
      <c r="E23" s="157"/>
      <c r="F23" s="158"/>
      <c r="G23" s="82"/>
      <c r="H23" s="141">
        <f>H21*G23</f>
        <v>0</v>
      </c>
      <c r="I23" s="84"/>
      <c r="J23" s="85"/>
    </row>
    <row r="24" spans="1:11" ht="15">
      <c r="A24" s="21"/>
      <c r="B24" s="174" t="s">
        <v>65</v>
      </c>
      <c r="C24" s="174"/>
      <c r="D24" s="174"/>
      <c r="E24" s="175"/>
      <c r="F24" s="175"/>
      <c r="G24" s="28">
        <v>0.22</v>
      </c>
      <c r="H24" s="141">
        <f>H15*G24</f>
        <v>17.600000000000001</v>
      </c>
      <c r="I24" s="139"/>
      <c r="J24" s="85"/>
    </row>
    <row r="25" spans="1:11" ht="15.75">
      <c r="A25" s="19"/>
      <c r="B25" s="34" t="s">
        <v>18</v>
      </c>
      <c r="C25" s="35"/>
      <c r="D25" s="35"/>
      <c r="E25" s="35"/>
      <c r="F25" s="35"/>
      <c r="G25" s="32"/>
      <c r="H25" s="92">
        <f>H15+H24</f>
        <v>97.6</v>
      </c>
      <c r="I25" s="84"/>
      <c r="J25" s="93"/>
      <c r="K25" s="36"/>
    </row>
    <row r="26" spans="1:11" ht="15" hidden="1">
      <c r="A26" s="33" t="s">
        <v>19</v>
      </c>
      <c r="B26" s="156" t="s">
        <v>20</v>
      </c>
      <c r="C26" s="157"/>
      <c r="D26" s="157"/>
      <c r="E26" s="157"/>
      <c r="F26" s="158"/>
      <c r="G26" s="28"/>
      <c r="H26" s="141"/>
      <c r="I26" s="94"/>
      <c r="J26" s="95"/>
    </row>
    <row r="27" spans="1:11" ht="15">
      <c r="A27" s="37" t="s">
        <v>21</v>
      </c>
      <c r="B27" s="156" t="s">
        <v>22</v>
      </c>
      <c r="C27" s="157"/>
      <c r="D27" s="157"/>
      <c r="E27" s="157"/>
      <c r="F27" s="158"/>
      <c r="G27" s="140"/>
      <c r="H27" s="141"/>
      <c r="I27" s="139">
        <f>I28+I32</f>
        <v>437.55</v>
      </c>
      <c r="J27" s="139">
        <f>J28+J32</f>
        <v>0</v>
      </c>
    </row>
    <row r="28" spans="1:11" ht="15">
      <c r="A28" s="159" t="s">
        <v>23</v>
      </c>
      <c r="B28" s="162" t="s">
        <v>72</v>
      </c>
      <c r="C28" s="163"/>
      <c r="D28" s="163"/>
      <c r="E28" s="163"/>
      <c r="F28" s="164"/>
      <c r="G28" s="172"/>
      <c r="H28" s="173"/>
      <c r="I28" s="165">
        <f>ROUND(E30*B29,2)</f>
        <v>435</v>
      </c>
      <c r="J28" s="165">
        <f>ROUND(C29/100*B29,2)</f>
        <v>0</v>
      </c>
    </row>
    <row r="29" spans="1:11" ht="15">
      <c r="A29" s="160"/>
      <c r="B29" s="66">
        <f>Дані!L6</f>
        <v>87</v>
      </c>
      <c r="C29" s="67"/>
      <c r="D29" s="68">
        <f>C29/100</f>
        <v>0</v>
      </c>
      <c r="E29" s="38" t="s">
        <v>110</v>
      </c>
      <c r="F29" s="39"/>
      <c r="G29" s="172"/>
      <c r="H29" s="173"/>
      <c r="I29" s="165"/>
      <c r="J29" s="165"/>
    </row>
    <row r="30" spans="1:11" ht="15">
      <c r="A30" s="161"/>
      <c r="B30" s="40" t="s">
        <v>24</v>
      </c>
      <c r="C30" s="73" t="s">
        <v>25</v>
      </c>
      <c r="D30" s="140" t="s">
        <v>26</v>
      </c>
      <c r="E30" s="74">
        <v>5</v>
      </c>
      <c r="F30" s="39"/>
      <c r="G30" s="41"/>
      <c r="H30" s="91"/>
      <c r="I30" s="96"/>
      <c r="J30" s="96"/>
    </row>
    <row r="31" spans="1:11" ht="15">
      <c r="A31" s="21" t="s">
        <v>27</v>
      </c>
      <c r="B31" s="166" t="s">
        <v>28</v>
      </c>
      <c r="C31" s="167"/>
      <c r="D31" s="167"/>
      <c r="E31" s="167"/>
      <c r="F31" s="167"/>
      <c r="G31" s="140"/>
      <c r="H31" s="141"/>
      <c r="I31" s="96"/>
      <c r="J31" s="96"/>
    </row>
    <row r="32" spans="1:11" ht="15">
      <c r="A32" s="21"/>
      <c r="B32" s="69">
        <v>102</v>
      </c>
      <c r="C32" s="70"/>
      <c r="D32" s="69">
        <f>C32*100</f>
        <v>0</v>
      </c>
      <c r="E32" s="110" t="s">
        <v>89</v>
      </c>
      <c r="F32" s="138"/>
      <c r="G32" s="140"/>
      <c r="H32" s="141"/>
      <c r="I32" s="139">
        <f>ROUND(E33*B32,2)</f>
        <v>2.5499999999999998</v>
      </c>
      <c r="J32" s="96">
        <f>ROUND(C32/100*B32,2)</f>
        <v>0</v>
      </c>
    </row>
    <row r="33" spans="1:11" ht="15">
      <c r="A33" s="43"/>
      <c r="B33" s="44" t="s">
        <v>24</v>
      </c>
      <c r="C33" s="44" t="s">
        <v>26</v>
      </c>
      <c r="D33" s="44" t="s">
        <v>25</v>
      </c>
      <c r="E33" s="113">
        <f>E30*0.005</f>
        <v>2.5000000000000001E-2</v>
      </c>
      <c r="F33" s="138"/>
      <c r="G33" s="45"/>
      <c r="H33" s="97"/>
      <c r="I33" s="98"/>
      <c r="J33" s="99"/>
    </row>
    <row r="34" spans="1:11" ht="15.75">
      <c r="A34" s="137">
        <v>5</v>
      </c>
      <c r="B34" s="153" t="s">
        <v>29</v>
      </c>
      <c r="C34" s="154"/>
      <c r="D34" s="154"/>
      <c r="E34" s="154"/>
      <c r="F34" s="168"/>
      <c r="G34" s="20"/>
      <c r="H34" s="92">
        <f>H15+H25</f>
        <v>177.6</v>
      </c>
      <c r="I34" s="84">
        <f>I26+I27</f>
        <v>437.55</v>
      </c>
      <c r="J34" s="84">
        <f>J26+J27</f>
        <v>0</v>
      </c>
    </row>
    <row r="35" spans="1:11" ht="15.75">
      <c r="A35" s="48" t="s">
        <v>30</v>
      </c>
      <c r="B35" s="169" t="s">
        <v>31</v>
      </c>
      <c r="C35" s="170"/>
      <c r="D35" s="170"/>
      <c r="E35" s="170"/>
      <c r="F35" s="171"/>
      <c r="G35" s="26"/>
      <c r="H35" s="83">
        <f>SUM(H37:H39)</f>
        <v>23.088000000000001</v>
      </c>
      <c r="I35" s="100"/>
      <c r="J35" s="93"/>
      <c r="K35" s="36"/>
    </row>
    <row r="36" spans="1:11" ht="15">
      <c r="A36" s="49" t="s">
        <v>32</v>
      </c>
      <c r="B36" s="50" t="s">
        <v>33</v>
      </c>
      <c r="C36" s="51"/>
      <c r="D36" s="51"/>
      <c r="E36" s="51"/>
      <c r="F36" s="51"/>
      <c r="G36" s="26">
        <f>Дані!L10</f>
        <v>0.25</v>
      </c>
      <c r="H36" s="101">
        <f>H34*G36</f>
        <v>44.4</v>
      </c>
      <c r="I36" s="88"/>
      <c r="J36" s="85"/>
    </row>
    <row r="37" spans="1:11" ht="15">
      <c r="A37" s="49" t="s">
        <v>34</v>
      </c>
      <c r="B37" s="50" t="s">
        <v>80</v>
      </c>
      <c r="C37" s="51"/>
      <c r="D37" s="51"/>
      <c r="E37" s="51"/>
      <c r="F37" s="51"/>
      <c r="G37" s="26">
        <v>0.08</v>
      </c>
      <c r="H37" s="101">
        <f>H34*G37</f>
        <v>14.208</v>
      </c>
      <c r="I37" s="88"/>
      <c r="J37" s="85"/>
    </row>
    <row r="38" spans="1:11" ht="15">
      <c r="A38" s="49" t="s">
        <v>73</v>
      </c>
      <c r="B38" s="50" t="s">
        <v>82</v>
      </c>
      <c r="C38" s="51"/>
      <c r="D38" s="51"/>
      <c r="E38" s="51"/>
      <c r="F38" s="51"/>
      <c r="G38" s="26"/>
      <c r="H38" s="101">
        <v>0</v>
      </c>
      <c r="I38" s="88"/>
      <c r="J38" s="85"/>
    </row>
    <row r="39" spans="1:11" ht="15">
      <c r="A39" s="49" t="s">
        <v>81</v>
      </c>
      <c r="B39" s="50" t="s">
        <v>35</v>
      </c>
      <c r="C39" s="51"/>
      <c r="D39" s="51"/>
      <c r="E39" s="51"/>
      <c r="F39" s="51"/>
      <c r="G39" s="26">
        <f>Дані!L11</f>
        <v>0.05</v>
      </c>
      <c r="H39" s="101">
        <f>H34*G39</f>
        <v>8.8800000000000008</v>
      </c>
      <c r="I39" s="88"/>
      <c r="J39" s="85"/>
    </row>
    <row r="40" spans="1:11" ht="15.75">
      <c r="A40" s="137">
        <v>7</v>
      </c>
      <c r="B40" s="107" t="s">
        <v>79</v>
      </c>
      <c r="C40" s="108"/>
      <c r="D40" s="108"/>
      <c r="E40" s="108"/>
      <c r="F40" s="108"/>
      <c r="G40" s="109"/>
      <c r="H40" s="101">
        <f>G40*7.2</f>
        <v>0</v>
      </c>
      <c r="I40" s="88"/>
      <c r="J40" s="85"/>
    </row>
    <row r="41" spans="1:11" ht="15.75">
      <c r="A41" s="137">
        <v>8</v>
      </c>
      <c r="B41" s="153" t="s">
        <v>63</v>
      </c>
      <c r="C41" s="154"/>
      <c r="D41" s="154"/>
      <c r="E41" s="154"/>
      <c r="F41" s="154"/>
      <c r="G41" s="20"/>
      <c r="H41" s="92">
        <f>H35+H34+H40</f>
        <v>200.68799999999999</v>
      </c>
      <c r="I41" s="84">
        <f>I34</f>
        <v>437.55</v>
      </c>
      <c r="J41" s="84">
        <f>J34</f>
        <v>0</v>
      </c>
    </row>
    <row r="42" spans="1:11" ht="15">
      <c r="A42" s="21">
        <v>9</v>
      </c>
      <c r="B42" s="155" t="s">
        <v>36</v>
      </c>
      <c r="C42" s="155"/>
      <c r="D42" s="155"/>
      <c r="E42" s="155"/>
      <c r="F42" s="155"/>
      <c r="G42" s="28">
        <v>0.05</v>
      </c>
      <c r="H42" s="141">
        <f>H41*G42</f>
        <v>10.0344</v>
      </c>
      <c r="I42" s="139">
        <v>0</v>
      </c>
      <c r="J42" s="139">
        <f>J41*12%</f>
        <v>0</v>
      </c>
    </row>
    <row r="43" spans="1:11" ht="15.75">
      <c r="A43" s="137">
        <v>10</v>
      </c>
      <c r="B43" s="197" t="s">
        <v>37</v>
      </c>
      <c r="C43" s="198"/>
      <c r="D43" s="198"/>
      <c r="E43" s="198"/>
      <c r="F43" s="198"/>
      <c r="G43" s="20"/>
      <c r="H43" s="102">
        <f>H42+H41</f>
        <v>210.72239999999999</v>
      </c>
      <c r="I43" s="103">
        <f>I42+I41</f>
        <v>437.55</v>
      </c>
      <c r="J43" s="103">
        <f>J42+J41</f>
        <v>0</v>
      </c>
    </row>
    <row r="44" spans="1:11" ht="15">
      <c r="A44" s="52">
        <v>11</v>
      </c>
      <c r="B44" s="199" t="s">
        <v>38</v>
      </c>
      <c r="C44" s="199"/>
      <c r="D44" s="199"/>
      <c r="E44" s="199"/>
      <c r="F44" s="199"/>
      <c r="G44" s="53">
        <v>0.2</v>
      </c>
      <c r="H44" s="104">
        <f>H43*G44</f>
        <v>42.144480000000001</v>
      </c>
      <c r="I44" s="105">
        <f>I43*G44</f>
        <v>87.51</v>
      </c>
      <c r="J44" s="105">
        <f>J43*G44</f>
        <v>0</v>
      </c>
      <c r="K44" s="54"/>
    </row>
    <row r="45" spans="1:11" ht="15.75">
      <c r="A45" s="196">
        <v>12</v>
      </c>
      <c r="B45" s="192" t="s">
        <v>85</v>
      </c>
      <c r="C45" s="192"/>
      <c r="D45" s="192"/>
      <c r="E45" s="192"/>
      <c r="F45" s="193"/>
      <c r="G45" s="20"/>
      <c r="H45" s="102">
        <f>H44+H43</f>
        <v>252.86687999999998</v>
      </c>
      <c r="I45" s="84">
        <f>I44+I43</f>
        <v>525.06000000000006</v>
      </c>
      <c r="J45" s="84">
        <f>J44+J43</f>
        <v>0</v>
      </c>
    </row>
    <row r="46" spans="1:11" ht="15.75">
      <c r="A46" s="196"/>
      <c r="B46" s="194"/>
      <c r="C46" s="194"/>
      <c r="D46" s="194"/>
      <c r="E46" s="194"/>
      <c r="F46" s="195"/>
      <c r="G46" s="111"/>
      <c r="H46" s="200">
        <f>ROUND(SUM(H45:J45),0)</f>
        <v>778</v>
      </c>
      <c r="I46" s="200"/>
      <c r="J46" s="201"/>
    </row>
    <row r="47" spans="1:11" ht="15">
      <c r="A47" s="1"/>
      <c r="B47" s="1"/>
      <c r="C47" s="1"/>
      <c r="D47" s="1"/>
      <c r="E47" s="1"/>
      <c r="F47" s="1"/>
      <c r="G47" s="1"/>
      <c r="H47" s="1"/>
      <c r="I47" s="1"/>
      <c r="J47" s="12"/>
    </row>
    <row r="48" spans="1:11" ht="15">
      <c r="A48" s="1"/>
      <c r="B48" s="1" t="s">
        <v>113</v>
      </c>
      <c r="C48" s="1"/>
      <c r="D48" s="1"/>
      <c r="E48" s="1"/>
      <c r="F48" s="1" t="s">
        <v>40</v>
      </c>
      <c r="G48" s="1"/>
      <c r="H48" s="1"/>
      <c r="I48" s="1" t="s">
        <v>42</v>
      </c>
      <c r="J48" s="12"/>
    </row>
    <row r="49" spans="1:11" ht="15">
      <c r="A49" s="1"/>
      <c r="B49" s="1"/>
      <c r="C49" s="1"/>
      <c r="D49" s="1"/>
      <c r="E49" s="1"/>
      <c r="F49" s="1"/>
      <c r="G49" s="1"/>
      <c r="H49" s="1"/>
      <c r="I49" s="1"/>
      <c r="J49" s="12"/>
    </row>
    <row r="50" spans="1:11" ht="15">
      <c r="A50" s="1"/>
      <c r="B50" s="1"/>
      <c r="C50" s="1"/>
      <c r="D50" s="1"/>
      <c r="E50" s="1"/>
      <c r="F50" s="1"/>
      <c r="G50" s="1"/>
      <c r="H50" s="1"/>
      <c r="I50" s="1"/>
      <c r="J50" s="13"/>
      <c r="K50" s="1"/>
    </row>
    <row r="51" spans="1:1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35">
    <mergeCell ref="B43:F43"/>
    <mergeCell ref="B44:F44"/>
    <mergeCell ref="A45:A46"/>
    <mergeCell ref="B45:F46"/>
    <mergeCell ref="H46:J46"/>
    <mergeCell ref="J28:J29"/>
    <mergeCell ref="B31:F31"/>
    <mergeCell ref="B34:F34"/>
    <mergeCell ref="B35:F35"/>
    <mergeCell ref="B41:F41"/>
    <mergeCell ref="H28:H29"/>
    <mergeCell ref="I28:I29"/>
    <mergeCell ref="B42:F42"/>
    <mergeCell ref="B27:F27"/>
    <mergeCell ref="A28:A30"/>
    <mergeCell ref="B28:F28"/>
    <mergeCell ref="G28:G29"/>
    <mergeCell ref="B26:F26"/>
    <mergeCell ref="B14:F14"/>
    <mergeCell ref="B15:F15"/>
    <mergeCell ref="B16:F16"/>
    <mergeCell ref="B17:F17"/>
    <mergeCell ref="B18:F18"/>
    <mergeCell ref="B19:F19"/>
    <mergeCell ref="B20:E20"/>
    <mergeCell ref="B21:F21"/>
    <mergeCell ref="B22:F22"/>
    <mergeCell ref="B23:F23"/>
    <mergeCell ref="B24:F24"/>
    <mergeCell ref="G13:I13"/>
    <mergeCell ref="A7:J7"/>
    <mergeCell ref="A8:J8"/>
    <mergeCell ref="A9:J9"/>
    <mergeCell ref="A10:J10"/>
    <mergeCell ref="G12:I12"/>
  </mergeCells>
  <pageMargins left="0.59055118110236227" right="0.19685039370078741" top="0.19685039370078741" bottom="0.19685039370078741" header="0.31496062992125984" footer="0.31496062992125984"/>
  <pageSetup paperSize="9" scale="8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51"/>
  <sheetViews>
    <sheetView topLeftCell="A16" workbookViewId="0">
      <selection activeCell="H38" sqref="H38"/>
    </sheetView>
  </sheetViews>
  <sheetFormatPr defaultColWidth="9.125" defaultRowHeight="14.25"/>
  <cols>
    <col min="1" max="1" width="6.125" style="2" customWidth="1"/>
    <col min="2" max="2" width="6.875" style="2" customWidth="1"/>
    <col min="3" max="3" width="6.375" style="2" customWidth="1"/>
    <col min="4" max="4" width="7.125" style="2" customWidth="1"/>
    <col min="5" max="5" width="32.375" style="2" customWidth="1"/>
    <col min="6" max="6" width="0.125" style="2" customWidth="1"/>
    <col min="7" max="7" width="9" style="2" customWidth="1"/>
    <col min="8" max="8" width="13.375" style="2" customWidth="1"/>
    <col min="9" max="9" width="14.75" style="2" customWidth="1"/>
    <col min="10" max="10" width="11.875" style="2" customWidth="1"/>
    <col min="11" max="16384" width="9.125" style="2"/>
  </cols>
  <sheetData>
    <row r="1" spans="1:11" ht="18">
      <c r="A1" s="1"/>
      <c r="C1" s="3"/>
      <c r="D1" s="3"/>
      <c r="E1" s="3"/>
      <c r="F1" s="3"/>
      <c r="G1" s="1" t="s">
        <v>0</v>
      </c>
      <c r="H1" s="1"/>
      <c r="I1" s="4"/>
      <c r="J1" s="5"/>
    </row>
    <row r="2" spans="1:11" ht="18">
      <c r="A2" s="6"/>
      <c r="C2" s="3"/>
      <c r="D2" s="7"/>
      <c r="E2" s="7"/>
      <c r="F2" s="7"/>
      <c r="G2" s="8" t="s">
        <v>111</v>
      </c>
      <c r="H2" s="8"/>
      <c r="I2" s="7"/>
      <c r="J2" s="9"/>
    </row>
    <row r="3" spans="1:11" ht="18">
      <c r="A3" s="6"/>
      <c r="C3" s="3"/>
      <c r="D3" s="3"/>
      <c r="E3" s="3"/>
      <c r="F3" s="3"/>
      <c r="G3" s="6" t="s">
        <v>43</v>
      </c>
      <c r="H3" s="8"/>
      <c r="I3" s="4"/>
      <c r="J3" s="5"/>
    </row>
    <row r="4" spans="1:11" ht="18">
      <c r="A4" s="6"/>
      <c r="C4" s="3"/>
      <c r="D4" s="3"/>
      <c r="E4" s="3"/>
      <c r="F4" s="3"/>
      <c r="G4" s="8" t="s">
        <v>44</v>
      </c>
      <c r="H4" s="8"/>
      <c r="I4" s="10"/>
      <c r="J4" s="11"/>
    </row>
    <row r="5" spans="1:11" ht="18">
      <c r="A5" s="6"/>
      <c r="C5" s="3"/>
      <c r="D5" s="3"/>
      <c r="E5" s="3"/>
      <c r="F5" s="3"/>
      <c r="G5" s="8" t="s">
        <v>112</v>
      </c>
      <c r="I5" s="8"/>
      <c r="J5" s="12"/>
    </row>
    <row r="6" spans="1:11" ht="18">
      <c r="A6" s="6"/>
      <c r="C6" s="3"/>
      <c r="D6" s="3"/>
      <c r="E6" s="3"/>
      <c r="F6" s="3"/>
      <c r="G6" s="8"/>
      <c r="H6" s="8"/>
      <c r="J6" s="12"/>
    </row>
    <row r="7" spans="1:11" ht="15.75">
      <c r="A7" s="176" t="s">
        <v>1</v>
      </c>
      <c r="B7" s="176"/>
      <c r="C7" s="176"/>
      <c r="D7" s="176"/>
      <c r="E7" s="176"/>
      <c r="F7" s="176"/>
      <c r="G7" s="176"/>
      <c r="H7" s="176"/>
      <c r="I7" s="176"/>
      <c r="J7" s="176"/>
      <c r="K7" s="1"/>
    </row>
    <row r="8" spans="1:11" ht="15.75">
      <c r="A8" s="176" t="s">
        <v>78</v>
      </c>
      <c r="B8" s="176"/>
      <c r="C8" s="176"/>
      <c r="D8" s="176"/>
      <c r="E8" s="176"/>
      <c r="F8" s="176"/>
      <c r="G8" s="176"/>
      <c r="H8" s="176"/>
      <c r="I8" s="176"/>
      <c r="J8" s="176"/>
      <c r="K8" s="1"/>
    </row>
    <row r="9" spans="1:11" ht="15.75">
      <c r="A9" s="176" t="s">
        <v>107</v>
      </c>
      <c r="B9" s="176"/>
      <c r="C9" s="176"/>
      <c r="D9" s="176"/>
      <c r="E9" s="176"/>
      <c r="F9" s="176"/>
      <c r="G9" s="176"/>
      <c r="H9" s="176"/>
      <c r="I9" s="176"/>
      <c r="J9" s="176"/>
      <c r="K9" s="1"/>
    </row>
    <row r="10" spans="1:11">
      <c r="A10" s="177" t="s">
        <v>2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4"/>
    </row>
    <row r="11" spans="1:1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8">
      <c r="A12" s="15"/>
      <c r="B12" s="15"/>
      <c r="C12" s="15"/>
      <c r="D12" s="15"/>
      <c r="E12" s="15"/>
      <c r="F12" s="16"/>
      <c r="G12" s="187" t="s">
        <v>58</v>
      </c>
      <c r="H12" s="188"/>
      <c r="I12" s="189"/>
      <c r="J12" s="71">
        <f>Дані!L6</f>
        <v>87</v>
      </c>
    </row>
    <row r="13" spans="1:11">
      <c r="F13" s="17"/>
      <c r="G13" s="190" t="s">
        <v>59</v>
      </c>
      <c r="H13" s="190"/>
      <c r="I13" s="191"/>
      <c r="J13" s="72">
        <f>Дані!L7</f>
        <v>110</v>
      </c>
    </row>
    <row r="14" spans="1:11" ht="28.5">
      <c r="A14" s="78" t="s">
        <v>64</v>
      </c>
      <c r="B14" s="183" t="s">
        <v>3</v>
      </c>
      <c r="C14" s="184"/>
      <c r="D14" s="184"/>
      <c r="E14" s="184"/>
      <c r="F14" s="185"/>
      <c r="G14" s="78" t="s">
        <v>4</v>
      </c>
      <c r="H14" s="79" t="s">
        <v>46</v>
      </c>
      <c r="I14" s="79" t="s">
        <v>90</v>
      </c>
      <c r="J14" s="80" t="s">
        <v>6</v>
      </c>
    </row>
    <row r="15" spans="1:11" ht="15.75">
      <c r="A15" s="19"/>
      <c r="B15" s="186" t="s">
        <v>7</v>
      </c>
      <c r="C15" s="186"/>
      <c r="D15" s="186"/>
      <c r="E15" s="186"/>
      <c r="F15" s="186"/>
      <c r="G15" s="20"/>
      <c r="H15" s="83">
        <f>H16+H20</f>
        <v>80</v>
      </c>
      <c r="I15" s="84"/>
      <c r="J15" s="85"/>
    </row>
    <row r="16" spans="1:11" ht="15">
      <c r="A16" s="21" t="s">
        <v>8</v>
      </c>
      <c r="B16" s="158" t="s">
        <v>106</v>
      </c>
      <c r="C16" s="155"/>
      <c r="D16" s="155"/>
      <c r="E16" s="155"/>
      <c r="F16" s="155"/>
      <c r="G16" s="22"/>
      <c r="H16" s="135">
        <f>SUM(H17:H19)</f>
        <v>80</v>
      </c>
      <c r="I16" s="87"/>
      <c r="J16" s="85"/>
    </row>
    <row r="17" spans="1:11" ht="15">
      <c r="A17" s="23" t="s">
        <v>10</v>
      </c>
      <c r="B17" s="155" t="s">
        <v>70</v>
      </c>
      <c r="C17" s="155"/>
      <c r="D17" s="155"/>
      <c r="E17" s="155"/>
      <c r="F17" s="155"/>
      <c r="G17" s="24"/>
      <c r="H17" s="106">
        <f>'ДТ-130'!H17</f>
        <v>80</v>
      </c>
      <c r="I17" s="88"/>
      <c r="J17" s="85"/>
    </row>
    <row r="18" spans="1:11" ht="15">
      <c r="A18" s="25" t="s">
        <v>11</v>
      </c>
      <c r="B18" s="156" t="s">
        <v>69</v>
      </c>
      <c r="C18" s="157"/>
      <c r="D18" s="157"/>
      <c r="E18" s="157"/>
      <c r="F18" s="158"/>
      <c r="G18" s="26"/>
      <c r="H18" s="135">
        <f>H17*G18</f>
        <v>0</v>
      </c>
      <c r="I18" s="133"/>
      <c r="J18" s="85"/>
    </row>
    <row r="19" spans="1:11" ht="15">
      <c r="A19" s="27" t="s">
        <v>12</v>
      </c>
      <c r="B19" s="156" t="s">
        <v>68</v>
      </c>
      <c r="C19" s="157"/>
      <c r="D19" s="157"/>
      <c r="E19" s="157"/>
      <c r="F19" s="158"/>
      <c r="G19" s="28"/>
      <c r="H19" s="101"/>
      <c r="I19" s="133"/>
      <c r="J19" s="85"/>
    </row>
    <row r="20" spans="1:11" ht="15">
      <c r="A20" s="29" t="s">
        <v>13</v>
      </c>
      <c r="B20" s="178" t="s">
        <v>87</v>
      </c>
      <c r="C20" s="179"/>
      <c r="D20" s="179"/>
      <c r="E20" s="179"/>
      <c r="F20" s="30"/>
      <c r="G20" s="28"/>
      <c r="H20" s="135">
        <f>H21+H22+H23</f>
        <v>0</v>
      </c>
      <c r="I20" s="90"/>
      <c r="J20" s="85"/>
    </row>
    <row r="21" spans="1:11" ht="15.75">
      <c r="A21" s="31" t="s">
        <v>15</v>
      </c>
      <c r="B21" s="180" t="s">
        <v>67</v>
      </c>
      <c r="C21" s="181"/>
      <c r="D21" s="181"/>
      <c r="E21" s="181"/>
      <c r="F21" s="182"/>
      <c r="G21" s="32"/>
      <c r="H21" s="91">
        <v>0</v>
      </c>
      <c r="I21" s="84"/>
      <c r="J21" s="85"/>
    </row>
    <row r="22" spans="1:11" ht="15.75" customHeight="1">
      <c r="A22" s="33" t="s">
        <v>16</v>
      </c>
      <c r="B22" s="156" t="s">
        <v>69</v>
      </c>
      <c r="C22" s="157"/>
      <c r="D22" s="157"/>
      <c r="E22" s="157"/>
      <c r="F22" s="158"/>
      <c r="G22" s="82"/>
      <c r="H22" s="135">
        <f>H21*G22</f>
        <v>0</v>
      </c>
      <c r="I22" s="84"/>
      <c r="J22" s="85"/>
    </row>
    <row r="23" spans="1:11" ht="15.75" customHeight="1">
      <c r="A23" s="33" t="s">
        <v>17</v>
      </c>
      <c r="B23" s="156" t="s">
        <v>68</v>
      </c>
      <c r="C23" s="157"/>
      <c r="D23" s="157"/>
      <c r="E23" s="157"/>
      <c r="F23" s="158"/>
      <c r="G23" s="82"/>
      <c r="H23" s="135">
        <f>H21*G23</f>
        <v>0</v>
      </c>
      <c r="I23" s="84"/>
      <c r="J23" s="85"/>
    </row>
    <row r="24" spans="1:11" ht="15">
      <c r="A24" s="21"/>
      <c r="B24" s="174" t="s">
        <v>65</v>
      </c>
      <c r="C24" s="174"/>
      <c r="D24" s="174"/>
      <c r="E24" s="175"/>
      <c r="F24" s="175"/>
      <c r="G24" s="28">
        <v>0.22</v>
      </c>
      <c r="H24" s="135">
        <f>H15*G24</f>
        <v>17.600000000000001</v>
      </c>
      <c r="I24" s="133"/>
      <c r="J24" s="85"/>
    </row>
    <row r="25" spans="1:11" ht="15.75">
      <c r="A25" s="19"/>
      <c r="B25" s="34" t="s">
        <v>18</v>
      </c>
      <c r="C25" s="35"/>
      <c r="D25" s="35"/>
      <c r="E25" s="35"/>
      <c r="F25" s="35"/>
      <c r="G25" s="32"/>
      <c r="H25" s="92">
        <f>H15+H24</f>
        <v>97.6</v>
      </c>
      <c r="I25" s="84"/>
      <c r="J25" s="93"/>
      <c r="K25" s="36"/>
    </row>
    <row r="26" spans="1:11" ht="15" hidden="1">
      <c r="A26" s="33" t="s">
        <v>19</v>
      </c>
      <c r="B26" s="156" t="s">
        <v>20</v>
      </c>
      <c r="C26" s="157"/>
      <c r="D26" s="157"/>
      <c r="E26" s="157"/>
      <c r="F26" s="158"/>
      <c r="G26" s="28"/>
      <c r="H26" s="135"/>
      <c r="I26" s="94"/>
      <c r="J26" s="95"/>
    </row>
    <row r="27" spans="1:11" ht="15">
      <c r="A27" s="37" t="s">
        <v>21</v>
      </c>
      <c r="B27" s="156" t="s">
        <v>22</v>
      </c>
      <c r="C27" s="157"/>
      <c r="D27" s="157"/>
      <c r="E27" s="157"/>
      <c r="F27" s="158"/>
      <c r="G27" s="134"/>
      <c r="H27" s="135"/>
      <c r="I27" s="133">
        <f>I28+I32</f>
        <v>1335.45</v>
      </c>
      <c r="J27" s="133">
        <f>J28+J32</f>
        <v>47.85</v>
      </c>
    </row>
    <row r="28" spans="1:11" ht="15">
      <c r="A28" s="159" t="s">
        <v>23</v>
      </c>
      <c r="B28" s="162" t="s">
        <v>72</v>
      </c>
      <c r="C28" s="163"/>
      <c r="D28" s="163"/>
      <c r="E28" s="163"/>
      <c r="F28" s="164"/>
      <c r="G28" s="172"/>
      <c r="H28" s="173"/>
      <c r="I28" s="165">
        <f>ROUND(E30*B29,2)</f>
        <v>1261.5</v>
      </c>
      <c r="J28" s="165">
        <f>ROUND(C29/100*B29,2)</f>
        <v>47.85</v>
      </c>
    </row>
    <row r="29" spans="1:11" ht="15">
      <c r="A29" s="160"/>
      <c r="B29" s="66">
        <f>Дані!L6</f>
        <v>87</v>
      </c>
      <c r="C29" s="67">
        <v>55</v>
      </c>
      <c r="D29" s="68">
        <f>C29/100</f>
        <v>0.55000000000000004</v>
      </c>
      <c r="E29" s="38" t="s">
        <v>108</v>
      </c>
      <c r="F29" s="39"/>
      <c r="G29" s="172"/>
      <c r="H29" s="173"/>
      <c r="I29" s="165"/>
      <c r="J29" s="165"/>
    </row>
    <row r="30" spans="1:11" ht="15">
      <c r="A30" s="161"/>
      <c r="B30" s="40" t="s">
        <v>24</v>
      </c>
      <c r="C30" s="73" t="s">
        <v>25</v>
      </c>
      <c r="D30" s="134" t="s">
        <v>26</v>
      </c>
      <c r="E30" s="74">
        <v>14.5</v>
      </c>
      <c r="F30" s="39"/>
      <c r="G30" s="41"/>
      <c r="H30" s="91"/>
      <c r="I30" s="96"/>
      <c r="J30" s="96"/>
    </row>
    <row r="31" spans="1:11" ht="15">
      <c r="A31" s="21" t="s">
        <v>27</v>
      </c>
      <c r="B31" s="166" t="s">
        <v>28</v>
      </c>
      <c r="C31" s="167"/>
      <c r="D31" s="167"/>
      <c r="E31" s="167"/>
      <c r="F31" s="167"/>
      <c r="G31" s="134"/>
      <c r="H31" s="135"/>
      <c r="I31" s="96"/>
      <c r="J31" s="96"/>
    </row>
    <row r="32" spans="1:11" ht="15">
      <c r="A32" s="21"/>
      <c r="B32" s="69">
        <v>102</v>
      </c>
      <c r="C32" s="70"/>
      <c r="D32" s="69">
        <f>C32*100</f>
        <v>0</v>
      </c>
      <c r="E32" s="110" t="s">
        <v>89</v>
      </c>
      <c r="F32" s="132"/>
      <c r="G32" s="134"/>
      <c r="H32" s="135"/>
      <c r="I32" s="133">
        <f>ROUND(E33*B32,2)</f>
        <v>73.95</v>
      </c>
      <c r="J32" s="96">
        <f>ROUND(C32/100*B32,2)</f>
        <v>0</v>
      </c>
    </row>
    <row r="33" spans="1:11" ht="15">
      <c r="A33" s="43"/>
      <c r="B33" s="44" t="s">
        <v>24</v>
      </c>
      <c r="C33" s="44" t="s">
        <v>26</v>
      </c>
      <c r="D33" s="44" t="s">
        <v>25</v>
      </c>
      <c r="E33" s="113">
        <f>E30*0.05</f>
        <v>0.72500000000000009</v>
      </c>
      <c r="F33" s="132"/>
      <c r="G33" s="45"/>
      <c r="H33" s="97"/>
      <c r="I33" s="98"/>
      <c r="J33" s="99"/>
    </row>
    <row r="34" spans="1:11" ht="15.75">
      <c r="A34" s="136">
        <v>5</v>
      </c>
      <c r="B34" s="153" t="s">
        <v>29</v>
      </c>
      <c r="C34" s="154"/>
      <c r="D34" s="154"/>
      <c r="E34" s="154"/>
      <c r="F34" s="168"/>
      <c r="G34" s="20"/>
      <c r="H34" s="92">
        <f>H15+H25</f>
        <v>177.6</v>
      </c>
      <c r="I34" s="84">
        <f>I26+I27</f>
        <v>1335.45</v>
      </c>
      <c r="J34" s="84">
        <f>J26+J27</f>
        <v>47.85</v>
      </c>
    </row>
    <row r="35" spans="1:11" ht="15.75">
      <c r="A35" s="48" t="s">
        <v>30</v>
      </c>
      <c r="B35" s="169" t="s">
        <v>31</v>
      </c>
      <c r="C35" s="170"/>
      <c r="D35" s="170"/>
      <c r="E35" s="170"/>
      <c r="F35" s="171"/>
      <c r="G35" s="26"/>
      <c r="H35" s="83">
        <f>SUM(H37:H39)</f>
        <v>93.787999999999997</v>
      </c>
      <c r="I35" s="100"/>
      <c r="J35" s="93"/>
      <c r="K35" s="36"/>
    </row>
    <row r="36" spans="1:11" ht="15">
      <c r="A36" s="49" t="s">
        <v>32</v>
      </c>
      <c r="B36" s="50" t="s">
        <v>33</v>
      </c>
      <c r="C36" s="51"/>
      <c r="D36" s="51"/>
      <c r="E36" s="51"/>
      <c r="F36" s="51"/>
      <c r="G36" s="26">
        <f>Дані!L10</f>
        <v>0.25</v>
      </c>
      <c r="H36" s="101">
        <f>H34*G36</f>
        <v>44.4</v>
      </c>
      <c r="I36" s="88"/>
      <c r="J36" s="85"/>
    </row>
    <row r="37" spans="1:11" ht="15">
      <c r="A37" s="49" t="s">
        <v>34</v>
      </c>
      <c r="B37" s="50" t="s">
        <v>80</v>
      </c>
      <c r="C37" s="51"/>
      <c r="D37" s="51"/>
      <c r="E37" s="51"/>
      <c r="F37" s="51"/>
      <c r="G37" s="26">
        <v>0.08</v>
      </c>
      <c r="H37" s="101">
        <f>H34*G37</f>
        <v>14.208</v>
      </c>
      <c r="I37" s="88"/>
      <c r="J37" s="85"/>
    </row>
    <row r="38" spans="1:11" ht="15">
      <c r="A38" s="49" t="s">
        <v>73</v>
      </c>
      <c r="B38" s="50" t="s">
        <v>82</v>
      </c>
      <c r="C38" s="51"/>
      <c r="D38" s="51"/>
      <c r="E38" s="51"/>
      <c r="F38" s="51"/>
      <c r="G38" s="26"/>
      <c r="H38" s="101">
        <v>70.7</v>
      </c>
      <c r="I38" s="88"/>
      <c r="J38" s="85"/>
    </row>
    <row r="39" spans="1:11" ht="15">
      <c r="A39" s="49" t="s">
        <v>81</v>
      </c>
      <c r="B39" s="50" t="s">
        <v>35</v>
      </c>
      <c r="C39" s="51"/>
      <c r="D39" s="51"/>
      <c r="E39" s="51"/>
      <c r="F39" s="51"/>
      <c r="G39" s="26">
        <f>Дані!L11</f>
        <v>0.05</v>
      </c>
      <c r="H39" s="101">
        <f>H34*G39</f>
        <v>8.8800000000000008</v>
      </c>
      <c r="I39" s="88"/>
      <c r="J39" s="85"/>
    </row>
    <row r="40" spans="1:11" ht="15.75">
      <c r="A40" s="136">
        <v>7</v>
      </c>
      <c r="B40" s="107" t="s">
        <v>79</v>
      </c>
      <c r="C40" s="108"/>
      <c r="D40" s="108"/>
      <c r="E40" s="108"/>
      <c r="F40" s="108"/>
      <c r="G40" s="109"/>
      <c r="H40" s="101">
        <f>G40*7.2</f>
        <v>0</v>
      </c>
      <c r="I40" s="88"/>
      <c r="J40" s="85"/>
    </row>
    <row r="41" spans="1:11" ht="15.75">
      <c r="A41" s="136">
        <v>8</v>
      </c>
      <c r="B41" s="153" t="s">
        <v>63</v>
      </c>
      <c r="C41" s="154"/>
      <c r="D41" s="154"/>
      <c r="E41" s="154"/>
      <c r="F41" s="154"/>
      <c r="G41" s="20"/>
      <c r="H41" s="92">
        <f>H35+H34+H40</f>
        <v>271.38799999999998</v>
      </c>
      <c r="I41" s="84">
        <f>I34</f>
        <v>1335.45</v>
      </c>
      <c r="J41" s="84">
        <f>J34</f>
        <v>47.85</v>
      </c>
    </row>
    <row r="42" spans="1:11" ht="15">
      <c r="A42" s="21">
        <v>9</v>
      </c>
      <c r="B42" s="155" t="s">
        <v>36</v>
      </c>
      <c r="C42" s="155"/>
      <c r="D42" s="155"/>
      <c r="E42" s="155"/>
      <c r="F42" s="155"/>
      <c r="G42" s="28">
        <v>0.05</v>
      </c>
      <c r="H42" s="135">
        <f>H41*12%</f>
        <v>32.566559999999996</v>
      </c>
      <c r="I42" s="133">
        <v>0</v>
      </c>
      <c r="J42" s="133">
        <f>J41*12%</f>
        <v>5.742</v>
      </c>
    </row>
    <row r="43" spans="1:11" ht="15.75">
      <c r="A43" s="136">
        <v>10</v>
      </c>
      <c r="B43" s="197" t="s">
        <v>37</v>
      </c>
      <c r="C43" s="198"/>
      <c r="D43" s="198"/>
      <c r="E43" s="198"/>
      <c r="F43" s="198"/>
      <c r="G43" s="20"/>
      <c r="H43" s="102">
        <f>H42+H41</f>
        <v>303.95455999999996</v>
      </c>
      <c r="I43" s="103">
        <f>I42+I41</f>
        <v>1335.45</v>
      </c>
      <c r="J43" s="103">
        <f>J42+J41</f>
        <v>53.591999999999999</v>
      </c>
    </row>
    <row r="44" spans="1:11" ht="15">
      <c r="A44" s="52">
        <v>11</v>
      </c>
      <c r="B44" s="199" t="s">
        <v>38</v>
      </c>
      <c r="C44" s="199"/>
      <c r="D44" s="199"/>
      <c r="E44" s="199"/>
      <c r="F44" s="199"/>
      <c r="G44" s="53">
        <v>0.2</v>
      </c>
      <c r="H44" s="104">
        <f>H43*G44</f>
        <v>60.790911999999992</v>
      </c>
      <c r="I44" s="105">
        <f>I43*G44</f>
        <v>267.09000000000003</v>
      </c>
      <c r="J44" s="105">
        <f>J43*G44</f>
        <v>10.718400000000001</v>
      </c>
      <c r="K44" s="54"/>
    </row>
    <row r="45" spans="1:11" ht="15.75">
      <c r="A45" s="196">
        <v>12</v>
      </c>
      <c r="B45" s="192" t="s">
        <v>85</v>
      </c>
      <c r="C45" s="192"/>
      <c r="D45" s="192"/>
      <c r="E45" s="192"/>
      <c r="F45" s="193"/>
      <c r="G45" s="20"/>
      <c r="H45" s="102">
        <f>H44+H43</f>
        <v>364.74547199999995</v>
      </c>
      <c r="I45" s="84">
        <f>I44+I43</f>
        <v>1602.54</v>
      </c>
      <c r="J45" s="84">
        <f>J44+J43</f>
        <v>64.310400000000001</v>
      </c>
    </row>
    <row r="46" spans="1:11" ht="15.75">
      <c r="A46" s="196"/>
      <c r="B46" s="194"/>
      <c r="C46" s="194"/>
      <c r="D46" s="194"/>
      <c r="E46" s="194"/>
      <c r="F46" s="195"/>
      <c r="G46" s="111"/>
      <c r="H46" s="200">
        <f>ROUND(SUM(H45:I45),0)</f>
        <v>1967</v>
      </c>
      <c r="I46" s="201"/>
      <c r="J46" s="122">
        <f>J45</f>
        <v>64.310400000000001</v>
      </c>
    </row>
    <row r="47" spans="1:11" ht="15">
      <c r="A47" s="1"/>
      <c r="B47" s="1"/>
      <c r="C47" s="1"/>
      <c r="D47" s="1"/>
      <c r="E47" s="1"/>
      <c r="F47" s="1"/>
      <c r="G47" s="1"/>
      <c r="H47" s="1"/>
      <c r="I47" s="1"/>
      <c r="J47" s="12"/>
    </row>
    <row r="48" spans="1:11" ht="15">
      <c r="A48" s="1"/>
      <c r="B48" s="1" t="s">
        <v>113</v>
      </c>
      <c r="C48" s="1"/>
      <c r="D48" s="1"/>
      <c r="E48" s="1"/>
      <c r="F48" s="1" t="s">
        <v>40</v>
      </c>
      <c r="G48" s="1"/>
      <c r="H48" s="1"/>
      <c r="I48" s="1" t="s">
        <v>42</v>
      </c>
      <c r="J48" s="12"/>
    </row>
    <row r="49" spans="1:11" ht="15">
      <c r="A49" s="1"/>
      <c r="B49" s="1"/>
      <c r="C49" s="1"/>
      <c r="D49" s="1"/>
      <c r="E49" s="1"/>
      <c r="F49" s="1"/>
      <c r="G49" s="1"/>
      <c r="H49" s="1"/>
      <c r="I49" s="1"/>
      <c r="J49" s="12"/>
    </row>
    <row r="50" spans="1:11" ht="15">
      <c r="A50" s="1"/>
      <c r="B50" s="1"/>
      <c r="C50" s="1"/>
      <c r="D50" s="1"/>
      <c r="E50" s="1"/>
      <c r="F50" s="1"/>
      <c r="G50" s="1"/>
      <c r="H50" s="1"/>
      <c r="I50" s="1"/>
      <c r="J50" s="13"/>
      <c r="K50" s="1"/>
    </row>
    <row r="51" spans="1:1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35">
    <mergeCell ref="G13:I13"/>
    <mergeCell ref="H46:I46"/>
    <mergeCell ref="A7:J7"/>
    <mergeCell ref="A8:J8"/>
    <mergeCell ref="A9:J9"/>
    <mergeCell ref="A10:J10"/>
    <mergeCell ref="G12:I12"/>
    <mergeCell ref="B26:F26"/>
    <mergeCell ref="B14:F14"/>
    <mergeCell ref="B15:F15"/>
    <mergeCell ref="B16:F16"/>
    <mergeCell ref="B17:F17"/>
    <mergeCell ref="B18:F18"/>
    <mergeCell ref="B19:F19"/>
    <mergeCell ref="B20:E20"/>
    <mergeCell ref="B21:F21"/>
    <mergeCell ref="B22:F22"/>
    <mergeCell ref="B23:F23"/>
    <mergeCell ref="B24:F24"/>
    <mergeCell ref="B42:F42"/>
    <mergeCell ref="B27:F27"/>
    <mergeCell ref="B34:F34"/>
    <mergeCell ref="B35:F35"/>
    <mergeCell ref="B41:F41"/>
    <mergeCell ref="G28:G29"/>
    <mergeCell ref="J28:J29"/>
    <mergeCell ref="B31:F31"/>
    <mergeCell ref="H28:H29"/>
    <mergeCell ref="I28:I29"/>
    <mergeCell ref="B43:F43"/>
    <mergeCell ref="B44:F44"/>
    <mergeCell ref="A45:A46"/>
    <mergeCell ref="B45:F46"/>
    <mergeCell ref="A28:A30"/>
    <mergeCell ref="B28:F28"/>
  </mergeCells>
  <pageMargins left="0.39370078740157483" right="0" top="0.39370078740157483" bottom="0.19685039370078741" header="0.31496062992125984" footer="0.31496062992125984"/>
  <pageSetup paperSize="9" scale="9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51"/>
  <sheetViews>
    <sheetView tabSelected="1" topLeftCell="A16" zoomScaleNormal="100" workbookViewId="0">
      <selection activeCell="G39" sqref="G39"/>
    </sheetView>
  </sheetViews>
  <sheetFormatPr defaultColWidth="9.125" defaultRowHeight="14.25"/>
  <cols>
    <col min="1" max="1" width="6.125" style="2" customWidth="1"/>
    <col min="2" max="2" width="6.875" style="2" customWidth="1"/>
    <col min="3" max="3" width="6.375" style="2" customWidth="1"/>
    <col min="4" max="4" width="7.125" style="2" customWidth="1"/>
    <col min="5" max="5" width="32.375" style="2" customWidth="1"/>
    <col min="6" max="6" width="0.125" style="2" customWidth="1"/>
    <col min="7" max="7" width="9" style="2" customWidth="1"/>
    <col min="8" max="8" width="13.375" style="2" customWidth="1"/>
    <col min="9" max="9" width="15.375" style="2" customWidth="1"/>
    <col min="10" max="10" width="11.875" style="2" customWidth="1"/>
    <col min="11" max="16384" width="9.125" style="2"/>
  </cols>
  <sheetData>
    <row r="1" spans="1:11" ht="18">
      <c r="A1" s="1"/>
      <c r="C1" s="3"/>
      <c r="D1" s="3"/>
      <c r="E1" s="3"/>
      <c r="F1" s="3"/>
      <c r="G1" s="1" t="s">
        <v>0</v>
      </c>
      <c r="H1" s="1"/>
      <c r="I1" s="4"/>
      <c r="J1" s="5"/>
    </row>
    <row r="2" spans="1:11" ht="18">
      <c r="A2" s="6"/>
      <c r="C2" s="3"/>
      <c r="D2" s="7"/>
      <c r="E2" s="7"/>
      <c r="F2" s="7"/>
      <c r="G2" s="8" t="s">
        <v>111</v>
      </c>
      <c r="H2" s="8"/>
      <c r="I2" s="7"/>
      <c r="J2" s="9"/>
    </row>
    <row r="3" spans="1:11" ht="18">
      <c r="A3" s="6"/>
      <c r="C3" s="3"/>
      <c r="D3" s="3"/>
      <c r="E3" s="3"/>
      <c r="F3" s="3"/>
      <c r="G3" s="6" t="s">
        <v>43</v>
      </c>
      <c r="H3" s="8"/>
      <c r="I3" s="4"/>
      <c r="J3" s="5"/>
    </row>
    <row r="4" spans="1:11" ht="18">
      <c r="A4" s="6"/>
      <c r="C4" s="3"/>
      <c r="D4" s="3"/>
      <c r="E4" s="3"/>
      <c r="F4" s="3"/>
      <c r="G4" s="8" t="s">
        <v>44</v>
      </c>
      <c r="H4" s="8"/>
      <c r="I4" s="10"/>
      <c r="J4" s="11"/>
    </row>
    <row r="5" spans="1:11" ht="18">
      <c r="A5" s="6"/>
      <c r="C5" s="3"/>
      <c r="D5" s="3"/>
      <c r="E5" s="3"/>
      <c r="F5" s="3"/>
      <c r="G5" s="8" t="s">
        <v>112</v>
      </c>
      <c r="H5" s="8"/>
      <c r="J5" s="12"/>
    </row>
    <row r="6" spans="1:11" ht="18">
      <c r="A6" s="6"/>
      <c r="C6" s="3"/>
      <c r="D6" s="3"/>
      <c r="E6" s="3"/>
      <c r="F6" s="3"/>
      <c r="G6" s="8"/>
      <c r="H6" s="8"/>
      <c r="J6" s="12"/>
    </row>
    <row r="7" spans="1:11" ht="15.75">
      <c r="A7" s="176" t="s">
        <v>1</v>
      </c>
      <c r="B7" s="176"/>
      <c r="C7" s="176"/>
      <c r="D7" s="176"/>
      <c r="E7" s="176"/>
      <c r="F7" s="176"/>
      <c r="G7" s="176"/>
      <c r="H7" s="176"/>
      <c r="I7" s="176"/>
      <c r="J7" s="176"/>
      <c r="K7" s="1"/>
    </row>
    <row r="8" spans="1:11" ht="15.75">
      <c r="A8" s="176" t="s">
        <v>78</v>
      </c>
      <c r="B8" s="176"/>
      <c r="C8" s="176"/>
      <c r="D8" s="176"/>
      <c r="E8" s="176"/>
      <c r="F8" s="176"/>
      <c r="G8" s="176"/>
      <c r="H8" s="176"/>
      <c r="I8" s="176"/>
      <c r="J8" s="176"/>
      <c r="K8" s="1"/>
    </row>
    <row r="9" spans="1:11" ht="15.75">
      <c r="A9" s="176" t="s">
        <v>102</v>
      </c>
      <c r="B9" s="176"/>
      <c r="C9" s="176"/>
      <c r="D9" s="176"/>
      <c r="E9" s="176"/>
      <c r="F9" s="176"/>
      <c r="G9" s="176"/>
      <c r="H9" s="176"/>
      <c r="I9" s="176"/>
      <c r="J9" s="176"/>
      <c r="K9" s="1"/>
    </row>
    <row r="10" spans="1:11">
      <c r="A10" s="177" t="s">
        <v>2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4"/>
    </row>
    <row r="11" spans="1:1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8">
      <c r="A12" s="15"/>
      <c r="B12" s="15"/>
      <c r="C12" s="15"/>
      <c r="D12" s="15"/>
      <c r="E12" s="15"/>
      <c r="F12" s="16"/>
      <c r="G12" s="187" t="s">
        <v>58</v>
      </c>
      <c r="H12" s="188"/>
      <c r="I12" s="189"/>
      <c r="J12" s="71">
        <f>Дані!L6</f>
        <v>87</v>
      </c>
    </row>
    <row r="13" spans="1:11">
      <c r="F13" s="17"/>
      <c r="G13" s="190" t="s">
        <v>59</v>
      </c>
      <c r="H13" s="190"/>
      <c r="I13" s="191"/>
      <c r="J13" s="72">
        <v>108</v>
      </c>
    </row>
    <row r="14" spans="1:11" ht="28.5">
      <c r="A14" s="78" t="s">
        <v>64</v>
      </c>
      <c r="B14" s="183" t="s">
        <v>3</v>
      </c>
      <c r="C14" s="184"/>
      <c r="D14" s="184"/>
      <c r="E14" s="184"/>
      <c r="F14" s="185"/>
      <c r="G14" s="78" t="s">
        <v>4</v>
      </c>
      <c r="H14" s="79" t="s">
        <v>46</v>
      </c>
      <c r="I14" s="79" t="s">
        <v>90</v>
      </c>
      <c r="J14" s="80" t="s">
        <v>6</v>
      </c>
    </row>
    <row r="15" spans="1:11" ht="15.75">
      <c r="A15" s="19"/>
      <c r="B15" s="186" t="s">
        <v>7</v>
      </c>
      <c r="C15" s="186"/>
      <c r="D15" s="186"/>
      <c r="E15" s="186"/>
      <c r="F15" s="186"/>
      <c r="G15" s="20"/>
      <c r="H15" s="83">
        <f>H16+H20</f>
        <v>80</v>
      </c>
      <c r="I15" s="84"/>
      <c r="J15" s="85"/>
    </row>
    <row r="16" spans="1:11" ht="15">
      <c r="A16" s="21" t="s">
        <v>8</v>
      </c>
      <c r="B16" s="158" t="s">
        <v>83</v>
      </c>
      <c r="C16" s="155"/>
      <c r="D16" s="155"/>
      <c r="E16" s="155"/>
      <c r="F16" s="155"/>
      <c r="G16" s="22"/>
      <c r="H16" s="86">
        <f>SUM(H17:H19)</f>
        <v>80</v>
      </c>
      <c r="I16" s="87"/>
      <c r="J16" s="85"/>
    </row>
    <row r="17" spans="1:11" ht="15">
      <c r="A17" s="23" t="s">
        <v>10</v>
      </c>
      <c r="B17" s="155" t="s">
        <v>70</v>
      </c>
      <c r="C17" s="155"/>
      <c r="D17" s="155"/>
      <c r="E17" s="155"/>
      <c r="F17" s="155"/>
      <c r="G17" s="24"/>
      <c r="H17" s="106">
        <v>80</v>
      </c>
      <c r="I17" s="88"/>
      <c r="J17" s="85"/>
    </row>
    <row r="18" spans="1:11" ht="15">
      <c r="A18" s="25" t="s">
        <v>11</v>
      </c>
      <c r="B18" s="156" t="s">
        <v>69</v>
      </c>
      <c r="C18" s="157"/>
      <c r="D18" s="157"/>
      <c r="E18" s="157"/>
      <c r="F18" s="158"/>
      <c r="G18" s="26">
        <v>0.04</v>
      </c>
      <c r="H18" s="86"/>
      <c r="I18" s="89"/>
      <c r="J18" s="85"/>
    </row>
    <row r="19" spans="1:11" ht="15">
      <c r="A19" s="27" t="s">
        <v>12</v>
      </c>
      <c r="B19" s="156" t="s">
        <v>68</v>
      </c>
      <c r="C19" s="157"/>
      <c r="D19" s="157"/>
      <c r="E19" s="157"/>
      <c r="F19" s="158"/>
      <c r="G19" s="28"/>
      <c r="H19" s="101"/>
      <c r="I19" s="89"/>
      <c r="J19" s="85"/>
    </row>
    <row r="20" spans="1:11" ht="15">
      <c r="A20" s="29" t="s">
        <v>13</v>
      </c>
      <c r="B20" s="178" t="s">
        <v>87</v>
      </c>
      <c r="C20" s="179"/>
      <c r="D20" s="179"/>
      <c r="E20" s="179"/>
      <c r="F20" s="30"/>
      <c r="G20" s="28"/>
      <c r="H20" s="86">
        <f>H21+H22+H23</f>
        <v>0</v>
      </c>
      <c r="I20" s="90"/>
      <c r="J20" s="85"/>
    </row>
    <row r="21" spans="1:11" ht="15.75">
      <c r="A21" s="31" t="s">
        <v>15</v>
      </c>
      <c r="B21" s="180" t="s">
        <v>67</v>
      </c>
      <c r="C21" s="181"/>
      <c r="D21" s="181"/>
      <c r="E21" s="181"/>
      <c r="F21" s="182"/>
      <c r="G21" s="32"/>
      <c r="H21" s="91">
        <v>0</v>
      </c>
      <c r="I21" s="84"/>
      <c r="J21" s="85"/>
    </row>
    <row r="22" spans="1:11" ht="15.75" customHeight="1">
      <c r="A22" s="33" t="s">
        <v>16</v>
      </c>
      <c r="B22" s="156" t="s">
        <v>69</v>
      </c>
      <c r="C22" s="157"/>
      <c r="D22" s="157"/>
      <c r="E22" s="157"/>
      <c r="F22" s="158"/>
      <c r="G22" s="82"/>
      <c r="H22" s="86">
        <f>H21*G22</f>
        <v>0</v>
      </c>
      <c r="I22" s="84"/>
      <c r="J22" s="85"/>
    </row>
    <row r="23" spans="1:11" ht="15.75" customHeight="1">
      <c r="A23" s="33" t="s">
        <v>17</v>
      </c>
      <c r="B23" s="156" t="s">
        <v>68</v>
      </c>
      <c r="C23" s="157"/>
      <c r="D23" s="157"/>
      <c r="E23" s="157"/>
      <c r="F23" s="158"/>
      <c r="G23" s="82"/>
      <c r="H23" s="86">
        <f>H21*G23</f>
        <v>0</v>
      </c>
      <c r="I23" s="84"/>
      <c r="J23" s="85"/>
    </row>
    <row r="24" spans="1:11" ht="15">
      <c r="A24" s="21"/>
      <c r="B24" s="174" t="s">
        <v>65</v>
      </c>
      <c r="C24" s="174"/>
      <c r="D24" s="174"/>
      <c r="E24" s="175"/>
      <c r="F24" s="175"/>
      <c r="G24" s="28">
        <v>0.22</v>
      </c>
      <c r="H24" s="86">
        <f>H15*G24</f>
        <v>17.600000000000001</v>
      </c>
      <c r="I24" s="89"/>
      <c r="J24" s="85"/>
    </row>
    <row r="25" spans="1:11" ht="15.75">
      <c r="A25" s="19"/>
      <c r="B25" s="34" t="s">
        <v>18</v>
      </c>
      <c r="C25" s="35"/>
      <c r="D25" s="35"/>
      <c r="E25" s="35"/>
      <c r="F25" s="35"/>
      <c r="G25" s="32"/>
      <c r="H25" s="92">
        <f>H15+H24</f>
        <v>97.6</v>
      </c>
      <c r="I25" s="84"/>
      <c r="J25" s="93"/>
      <c r="K25" s="36"/>
    </row>
    <row r="26" spans="1:11" ht="15" hidden="1">
      <c r="A26" s="33" t="s">
        <v>19</v>
      </c>
      <c r="B26" s="156" t="s">
        <v>20</v>
      </c>
      <c r="C26" s="157"/>
      <c r="D26" s="157"/>
      <c r="E26" s="157"/>
      <c r="F26" s="158"/>
      <c r="G26" s="28"/>
      <c r="H26" s="86"/>
      <c r="I26" s="94"/>
      <c r="J26" s="95"/>
    </row>
    <row r="27" spans="1:11" ht="15">
      <c r="A27" s="37" t="s">
        <v>21</v>
      </c>
      <c r="B27" s="156" t="s">
        <v>22</v>
      </c>
      <c r="C27" s="157"/>
      <c r="D27" s="157"/>
      <c r="E27" s="157"/>
      <c r="F27" s="158"/>
      <c r="G27" s="18"/>
      <c r="H27" s="86"/>
      <c r="I27" s="89">
        <f>I28+I32</f>
        <v>1595.16</v>
      </c>
      <c r="J27" s="89">
        <f>J28+J32</f>
        <v>130.5</v>
      </c>
    </row>
    <row r="28" spans="1:11" ht="15">
      <c r="A28" s="159" t="s">
        <v>23</v>
      </c>
      <c r="B28" s="162" t="s">
        <v>72</v>
      </c>
      <c r="C28" s="163"/>
      <c r="D28" s="163"/>
      <c r="E28" s="163"/>
      <c r="F28" s="164"/>
      <c r="G28" s="172"/>
      <c r="H28" s="173"/>
      <c r="I28" s="165">
        <f>ROUND(E30*B29,2)</f>
        <v>1566</v>
      </c>
      <c r="J28" s="165">
        <f>ROUND(C29/100*B29,2)</f>
        <v>0</v>
      </c>
    </row>
    <row r="29" spans="1:11" ht="15">
      <c r="A29" s="160"/>
      <c r="B29" s="66">
        <f>Дані!L6</f>
        <v>87</v>
      </c>
      <c r="C29" s="67"/>
      <c r="D29" s="68">
        <f>C29/100</f>
        <v>0</v>
      </c>
      <c r="E29" s="38" t="s">
        <v>84</v>
      </c>
      <c r="F29" s="39"/>
      <c r="G29" s="172"/>
      <c r="H29" s="173"/>
      <c r="I29" s="165"/>
      <c r="J29" s="165"/>
    </row>
    <row r="30" spans="1:11" ht="15">
      <c r="A30" s="161"/>
      <c r="B30" s="40" t="s">
        <v>24</v>
      </c>
      <c r="C30" s="73" t="s">
        <v>25</v>
      </c>
      <c r="D30" s="18" t="s">
        <v>26</v>
      </c>
      <c r="E30" s="74">
        <v>18</v>
      </c>
      <c r="F30" s="39"/>
      <c r="G30" s="41"/>
      <c r="H30" s="91"/>
      <c r="I30" s="96"/>
      <c r="J30" s="96"/>
    </row>
    <row r="31" spans="1:11" ht="15">
      <c r="A31" s="21" t="s">
        <v>27</v>
      </c>
      <c r="B31" s="166" t="s">
        <v>28</v>
      </c>
      <c r="C31" s="167"/>
      <c r="D31" s="167"/>
      <c r="E31" s="167"/>
      <c r="F31" s="167"/>
      <c r="G31" s="18"/>
      <c r="H31" s="86"/>
      <c r="I31" s="96"/>
      <c r="J31" s="96"/>
    </row>
    <row r="32" spans="1:11" ht="15">
      <c r="A32" s="21"/>
      <c r="B32" s="69">
        <v>108</v>
      </c>
      <c r="C32" s="70">
        <v>1.5</v>
      </c>
      <c r="D32" s="69">
        <f>C32*100</f>
        <v>150</v>
      </c>
      <c r="E32" s="110" t="s">
        <v>104</v>
      </c>
      <c r="F32" s="42"/>
      <c r="G32" s="18"/>
      <c r="H32" s="86"/>
      <c r="I32" s="89">
        <f>ROUND(E33*B32,2)</f>
        <v>29.16</v>
      </c>
      <c r="J32" s="124">
        <f>ROUND(D32/100*B29,2)</f>
        <v>130.5</v>
      </c>
    </row>
    <row r="33" spans="1:11" ht="15">
      <c r="A33" s="43"/>
      <c r="B33" s="44" t="s">
        <v>24</v>
      </c>
      <c r="C33" s="44" t="s">
        <v>103</v>
      </c>
      <c r="D33" s="44" t="s">
        <v>25</v>
      </c>
      <c r="E33" s="112">
        <f>E30*0.015</f>
        <v>0.27</v>
      </c>
      <c r="F33" s="42"/>
      <c r="G33" s="45"/>
      <c r="H33" s="97"/>
      <c r="I33" s="98"/>
      <c r="J33" s="99"/>
    </row>
    <row r="34" spans="1:11" ht="15.75">
      <c r="A34" s="47">
        <v>5</v>
      </c>
      <c r="B34" s="153" t="s">
        <v>29</v>
      </c>
      <c r="C34" s="154"/>
      <c r="D34" s="154"/>
      <c r="E34" s="154"/>
      <c r="F34" s="168"/>
      <c r="G34" s="20"/>
      <c r="H34" s="92">
        <f>H15+H25</f>
        <v>177.6</v>
      </c>
      <c r="I34" s="84">
        <f>I26+I27</f>
        <v>1595.16</v>
      </c>
      <c r="J34" s="84">
        <f>J26+J27</f>
        <v>130.5</v>
      </c>
    </row>
    <row r="35" spans="1:11" ht="15.75">
      <c r="A35" s="48" t="s">
        <v>30</v>
      </c>
      <c r="B35" s="169" t="s">
        <v>31</v>
      </c>
      <c r="C35" s="170"/>
      <c r="D35" s="170"/>
      <c r="E35" s="170"/>
      <c r="F35" s="171"/>
      <c r="G35" s="26"/>
      <c r="H35" s="83">
        <f>SUM(H36:H39)</f>
        <v>109.15799999999999</v>
      </c>
      <c r="I35" s="100"/>
      <c r="J35" s="93"/>
      <c r="K35" s="36"/>
    </row>
    <row r="36" spans="1:11" ht="15">
      <c r="A36" s="49" t="s">
        <v>32</v>
      </c>
      <c r="B36" s="50" t="s">
        <v>33</v>
      </c>
      <c r="C36" s="51"/>
      <c r="D36" s="51"/>
      <c r="E36" s="51"/>
      <c r="F36" s="51"/>
      <c r="G36" s="26">
        <f>Дані!L10</f>
        <v>0.25</v>
      </c>
      <c r="H36" s="101">
        <f>H34*G36</f>
        <v>44.4</v>
      </c>
      <c r="I36" s="88"/>
      <c r="J36" s="85"/>
    </row>
    <row r="37" spans="1:11" ht="15">
      <c r="A37" s="49" t="s">
        <v>34</v>
      </c>
      <c r="B37" s="50" t="s">
        <v>80</v>
      </c>
      <c r="C37" s="51"/>
      <c r="D37" s="51"/>
      <c r="E37" s="51"/>
      <c r="F37" s="51"/>
      <c r="G37" s="26">
        <v>0.08</v>
      </c>
      <c r="H37" s="101">
        <f>H34*G37</f>
        <v>14.208</v>
      </c>
      <c r="I37" s="88"/>
      <c r="J37" s="85"/>
    </row>
    <row r="38" spans="1:11" ht="15">
      <c r="A38" s="49" t="s">
        <v>73</v>
      </c>
      <c r="B38" s="50" t="s">
        <v>82</v>
      </c>
      <c r="C38" s="51"/>
      <c r="D38" s="51"/>
      <c r="E38" s="51"/>
      <c r="F38" s="51"/>
      <c r="G38" s="26"/>
      <c r="H38" s="101">
        <v>41.67</v>
      </c>
      <c r="I38" s="88"/>
      <c r="J38" s="85"/>
    </row>
    <row r="39" spans="1:11" ht="15">
      <c r="A39" s="49" t="s">
        <v>81</v>
      </c>
      <c r="B39" s="50" t="s">
        <v>35</v>
      </c>
      <c r="C39" s="51"/>
      <c r="D39" s="51"/>
      <c r="E39" s="51"/>
      <c r="F39" s="51"/>
      <c r="G39" s="26">
        <v>0.05</v>
      </c>
      <c r="H39" s="101">
        <f>H34*G39</f>
        <v>8.8800000000000008</v>
      </c>
      <c r="I39" s="88"/>
      <c r="J39" s="85"/>
    </row>
    <row r="40" spans="1:11" ht="15.75">
      <c r="A40" s="47">
        <v>7</v>
      </c>
      <c r="B40" s="107" t="s">
        <v>79</v>
      </c>
      <c r="C40" s="108"/>
      <c r="D40" s="108"/>
      <c r="E40" s="108"/>
      <c r="F40" s="108"/>
      <c r="G40" s="109"/>
      <c r="H40" s="101">
        <f>G40*7.2</f>
        <v>0</v>
      </c>
      <c r="I40" s="88"/>
      <c r="J40" s="85"/>
    </row>
    <row r="41" spans="1:11" ht="15.75">
      <c r="A41" s="47">
        <v>8</v>
      </c>
      <c r="B41" s="153" t="s">
        <v>63</v>
      </c>
      <c r="C41" s="154"/>
      <c r="D41" s="154"/>
      <c r="E41" s="154"/>
      <c r="F41" s="154"/>
      <c r="G41" s="20"/>
      <c r="H41" s="92">
        <f>H35+H34+H40</f>
        <v>286.75799999999998</v>
      </c>
      <c r="I41" s="84">
        <f>I34</f>
        <v>1595.16</v>
      </c>
      <c r="J41" s="84">
        <f>J34</f>
        <v>130.5</v>
      </c>
    </row>
    <row r="42" spans="1:11" ht="15">
      <c r="A42" s="21">
        <v>9</v>
      </c>
      <c r="B42" s="155" t="s">
        <v>36</v>
      </c>
      <c r="C42" s="155"/>
      <c r="D42" s="155"/>
      <c r="E42" s="155"/>
      <c r="F42" s="155"/>
      <c r="G42" s="28">
        <v>0.05</v>
      </c>
      <c r="H42" s="86">
        <f>H41*12%</f>
        <v>34.410959999999996</v>
      </c>
      <c r="I42" s="89">
        <v>0</v>
      </c>
      <c r="J42" s="89">
        <f>J41*12%</f>
        <v>15.66</v>
      </c>
    </row>
    <row r="43" spans="1:11" ht="15.75">
      <c r="A43" s="47">
        <v>10</v>
      </c>
      <c r="B43" s="197" t="s">
        <v>37</v>
      </c>
      <c r="C43" s="198"/>
      <c r="D43" s="198"/>
      <c r="E43" s="198"/>
      <c r="F43" s="198"/>
      <c r="G43" s="20"/>
      <c r="H43" s="102">
        <f>H42+H41</f>
        <v>321.16895999999997</v>
      </c>
      <c r="I43" s="103">
        <f>I42+I41</f>
        <v>1595.16</v>
      </c>
      <c r="J43" s="103">
        <f>J42+J41</f>
        <v>146.16</v>
      </c>
    </row>
    <row r="44" spans="1:11" ht="15">
      <c r="A44" s="52">
        <v>11</v>
      </c>
      <c r="B44" s="199" t="s">
        <v>38</v>
      </c>
      <c r="C44" s="199"/>
      <c r="D44" s="199"/>
      <c r="E44" s="199"/>
      <c r="F44" s="199"/>
      <c r="G44" s="53">
        <v>0.2</v>
      </c>
      <c r="H44" s="104">
        <f>H43*G44</f>
        <v>64.233791999999994</v>
      </c>
      <c r="I44" s="105">
        <f>I43*G44</f>
        <v>319.03200000000004</v>
      </c>
      <c r="J44" s="105">
        <f>J43*G44</f>
        <v>29.231999999999999</v>
      </c>
      <c r="K44" s="54"/>
    </row>
    <row r="45" spans="1:11" ht="15.75">
      <c r="A45" s="196">
        <v>12</v>
      </c>
      <c r="B45" s="192" t="s">
        <v>85</v>
      </c>
      <c r="C45" s="192"/>
      <c r="D45" s="192"/>
      <c r="E45" s="192"/>
      <c r="F45" s="193"/>
      <c r="G45" s="20"/>
      <c r="H45" s="102">
        <f>H44+H43</f>
        <v>385.40275199999996</v>
      </c>
      <c r="I45" s="84">
        <f>I44+I43</f>
        <v>1914.192</v>
      </c>
      <c r="J45" s="84">
        <f>J44+J43</f>
        <v>175.392</v>
      </c>
    </row>
    <row r="46" spans="1:11" ht="15.75">
      <c r="A46" s="196"/>
      <c r="B46" s="194"/>
      <c r="C46" s="194"/>
      <c r="D46" s="194"/>
      <c r="E46" s="194"/>
      <c r="F46" s="195"/>
      <c r="G46" s="111"/>
      <c r="H46" s="200">
        <f>ROUND(SUM(H45:J45),0)</f>
        <v>2475</v>
      </c>
      <c r="I46" s="200"/>
      <c r="J46" s="201"/>
    </row>
    <row r="47" spans="1:11" ht="15">
      <c r="A47" s="1"/>
      <c r="B47" s="1"/>
      <c r="C47" s="1"/>
      <c r="D47" s="1"/>
      <c r="E47" s="1"/>
      <c r="F47" s="1"/>
      <c r="G47" s="1"/>
      <c r="H47" s="1"/>
      <c r="I47" s="1"/>
      <c r="J47" s="12"/>
    </row>
    <row r="48" spans="1:11" ht="15">
      <c r="A48" s="1"/>
      <c r="B48" s="1" t="s">
        <v>39</v>
      </c>
      <c r="C48" s="1"/>
      <c r="D48" s="1"/>
      <c r="E48" s="1"/>
      <c r="F48" s="1" t="s">
        <v>40</v>
      </c>
      <c r="G48" s="1"/>
      <c r="H48" s="1"/>
      <c r="I48" s="1" t="s">
        <v>42</v>
      </c>
      <c r="J48" s="12"/>
    </row>
    <row r="49" spans="1:11" ht="15">
      <c r="A49" s="1"/>
      <c r="B49" s="1"/>
      <c r="C49" s="1"/>
      <c r="D49" s="1"/>
      <c r="E49" s="1"/>
      <c r="F49" s="1"/>
      <c r="G49" s="1"/>
      <c r="H49" s="1"/>
      <c r="I49" s="1"/>
      <c r="J49" s="12"/>
    </row>
    <row r="50" spans="1:11" ht="15">
      <c r="A50" s="1"/>
      <c r="B50" s="1"/>
      <c r="C50" s="1"/>
      <c r="D50" s="1"/>
      <c r="E50" s="1"/>
      <c r="F50" s="1"/>
      <c r="G50" s="1"/>
      <c r="H50" s="1"/>
      <c r="I50" s="1"/>
      <c r="J50" s="13"/>
      <c r="K50" s="1"/>
    </row>
    <row r="51" spans="1:1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35">
    <mergeCell ref="H46:J46"/>
    <mergeCell ref="B43:F43"/>
    <mergeCell ref="B44:F44"/>
    <mergeCell ref="B45:F46"/>
    <mergeCell ref="A45:A46"/>
    <mergeCell ref="J28:J29"/>
    <mergeCell ref="B31:F31"/>
    <mergeCell ref="B34:F34"/>
    <mergeCell ref="B35:F35"/>
    <mergeCell ref="B41:F41"/>
    <mergeCell ref="H28:H29"/>
    <mergeCell ref="I28:I29"/>
    <mergeCell ref="B42:F42"/>
    <mergeCell ref="B27:F27"/>
    <mergeCell ref="A28:A30"/>
    <mergeCell ref="B28:F28"/>
    <mergeCell ref="G28:G29"/>
    <mergeCell ref="B26:F26"/>
    <mergeCell ref="B14:F14"/>
    <mergeCell ref="B15:F15"/>
    <mergeCell ref="B16:F16"/>
    <mergeCell ref="B17:F17"/>
    <mergeCell ref="B18:F18"/>
    <mergeCell ref="B19:F19"/>
    <mergeCell ref="B20:E20"/>
    <mergeCell ref="B21:F21"/>
    <mergeCell ref="B22:F22"/>
    <mergeCell ref="B23:F23"/>
    <mergeCell ref="B24:F24"/>
    <mergeCell ref="G13:I13"/>
    <mergeCell ref="A7:J7"/>
    <mergeCell ref="A8:J8"/>
    <mergeCell ref="A9:J9"/>
    <mergeCell ref="A10:J10"/>
    <mergeCell ref="G12:I12"/>
  </mergeCells>
  <pageMargins left="0.59055118110236227" right="0" top="0.19685039370078741" bottom="0.19685039370078741" header="0.19685039370078741" footer="0.19685039370078741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Дані</vt:lpstr>
      <vt:lpstr>АН 8194 КІ</vt:lpstr>
      <vt:lpstr>АН9552КР (відкачка)</vt:lpstr>
      <vt:lpstr>АН9552КР (промивка)</vt:lpstr>
      <vt:lpstr>МТЗ-82.1</vt:lpstr>
      <vt:lpstr>МТЗ-80.1</vt:lpstr>
      <vt:lpstr>LS XR50</vt:lpstr>
      <vt:lpstr>Mecalac</vt:lpstr>
      <vt:lpstr>ДТ-130</vt:lpstr>
      <vt:lpstr>Аркуш1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2026-02-04T07:55:38Z</cp:lastPrinted>
  <dcterms:created xsi:type="dcterms:W3CDTF">2025-09-24T07:10:03Z</dcterms:created>
  <dcterms:modified xsi:type="dcterms:W3CDTF">2026-03-24T09:29:51Z</dcterms:modified>
</cp:coreProperties>
</file>