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140" firstSheet="3" activeTab="5"/>
  </bookViews>
  <sheets>
    <sheet name="Некваліф.роботи" sheetId="10" r:id="rId1"/>
    <sheet name="Електрик" sheetId="15" r:id="rId2"/>
    <sheet name="Прибирання клад" sheetId="13" r:id="rId3"/>
    <sheet name="Ями оздоблення" sheetId="14" r:id="rId4"/>
    <sheet name="бензопила" sheetId="12" r:id="rId5"/>
    <sheet name="покос бензокосою" sheetId="11" r:id="rId6"/>
  </sheets>
  <definedNames>
    <definedName name="_xlnm.Print_Area" localSheetId="4">бензопила!$A$1:$D$35</definedName>
    <definedName name="_xlnm.Print_Area" localSheetId="0">Некваліф.роботи!$A$1:$D$35</definedName>
    <definedName name="_xlnm.Print_Area" localSheetId="5">'покос бензокосою'!$A$1:$D$34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4" l="1"/>
  <c r="G26" i="15" l="1"/>
  <c r="F26" i="15"/>
  <c r="E26" i="15"/>
  <c r="D26" i="15"/>
  <c r="D16" i="11" l="1"/>
  <c r="D15" i="11"/>
  <c r="D14" i="11"/>
  <c r="D16" i="12" l="1"/>
  <c r="D15" i="12"/>
  <c r="D14" i="12"/>
  <c r="D23" i="15"/>
  <c r="D20" i="15"/>
  <c r="G16" i="15"/>
  <c r="F16" i="15"/>
  <c r="D21" i="15" l="1"/>
  <c r="D24" i="15" s="1"/>
  <c r="G19" i="15"/>
  <c r="G20" i="15" s="1"/>
  <c r="F18" i="15"/>
  <c r="F20" i="15" s="1"/>
  <c r="E17" i="15"/>
  <c r="E20" i="15" s="1"/>
  <c r="G23" i="15"/>
  <c r="F23" i="15"/>
  <c r="E23" i="15"/>
  <c r="D27" i="15" l="1"/>
  <c r="D28" i="15" s="1"/>
  <c r="D29" i="15" s="1"/>
  <c r="D25" i="15"/>
  <c r="E21" i="15"/>
  <c r="E24" i="15" s="1"/>
  <c r="D30" i="15" l="1"/>
  <c r="D31" i="15" s="1"/>
  <c r="E25" i="15"/>
  <c r="E27" i="15" s="1"/>
  <c r="E28" i="15" s="1"/>
  <c r="E29" i="15" s="1"/>
  <c r="E30" i="15" s="1"/>
  <c r="E31" i="15" s="1"/>
  <c r="E32" i="15" s="1"/>
  <c r="F21" i="15"/>
  <c r="F24" i="15" s="1"/>
  <c r="F25" i="15" s="1"/>
  <c r="G21" i="15"/>
  <c r="G24" i="15" s="1"/>
  <c r="G25" i="15" s="1"/>
  <c r="D32" i="15" l="1"/>
  <c r="F27" i="15"/>
  <c r="F28" i="15" s="1"/>
  <c r="G27" i="15"/>
  <c r="G28" i="15" s="1"/>
  <c r="G29" i="15" l="1"/>
  <c r="G30" i="15" s="1"/>
  <c r="G31" i="15" s="1"/>
  <c r="F29" i="15"/>
  <c r="F30" i="15" s="1"/>
  <c r="F31" i="15" s="1"/>
  <c r="F32" i="15" l="1"/>
  <c r="G32" i="15"/>
  <c r="D17" i="10" l="1"/>
  <c r="D18" i="12"/>
  <c r="D20" i="14"/>
  <c r="D20" i="13"/>
  <c r="D20" i="10"/>
  <c r="D21" i="10" s="1"/>
  <c r="D18" i="11" l="1"/>
  <c r="D22" i="10"/>
  <c r="D17" i="14"/>
  <c r="D18" i="14" s="1"/>
  <c r="D21" i="14" s="1"/>
  <c r="D17" i="13"/>
  <c r="D18" i="10"/>
  <c r="D18" i="13" l="1"/>
  <c r="D21" i="13" s="1"/>
  <c r="D23" i="13" s="1"/>
  <c r="D23" i="14"/>
  <c r="D11" i="12"/>
  <c r="D12" i="12" s="1"/>
  <c r="D24" i="14" l="1"/>
  <c r="D25" i="14" s="1"/>
  <c r="D24" i="13"/>
  <c r="D25" i="13" s="1"/>
  <c r="D26" i="13" s="1"/>
  <c r="D27" i="13" s="1"/>
  <c r="D19" i="12"/>
  <c r="D11" i="11"/>
  <c r="D12" i="11" s="1"/>
  <c r="D22" i="12" l="1"/>
  <c r="D21" i="12"/>
  <c r="D20" i="12"/>
  <c r="D26" i="14"/>
  <c r="D27" i="14" s="1"/>
  <c r="D28" i="13"/>
  <c r="D29" i="13" s="1"/>
  <c r="D19" i="11"/>
  <c r="D21" i="11" l="1"/>
  <c r="D20" i="11"/>
  <c r="D22" i="11"/>
  <c r="D28" i="14"/>
  <c r="D29" i="14" s="1"/>
  <c r="D23" i="10"/>
  <c r="D23" i="12"/>
  <c r="D24" i="12" s="1"/>
  <c r="D25" i="12" s="1"/>
  <c r="D26" i="12" l="1"/>
  <c r="D24" i="10"/>
  <c r="D25" i="10" s="1"/>
  <c r="D23" i="11"/>
  <c r="D24" i="11" s="1"/>
  <c r="D25" i="11" s="1"/>
  <c r="D27" i="12" l="1"/>
  <c r="D28" i="12" s="1"/>
  <c r="D26" i="10"/>
  <c r="D27" i="10" s="1"/>
  <c r="D26" i="11"/>
  <c r="D27" i="11" s="1"/>
  <c r="D28" i="10" l="1"/>
  <c r="D29" i="10" s="1"/>
  <c r="D28" i="11"/>
</calcChain>
</file>

<file path=xl/sharedStrings.xml><?xml version="1.0" encoding="utf-8"?>
<sst xmlns="http://schemas.openxmlformats.org/spreadsheetml/2006/main" count="233" uniqueCount="81">
  <si>
    <t>Прямі витрати</t>
  </si>
  <si>
    <t>Сума,грн/год</t>
  </si>
  <si>
    <t>Разом:</t>
  </si>
  <si>
    <t>Паливно-мастильні матеріали:</t>
  </si>
  <si>
    <t>Всього прямі витрати:</t>
  </si>
  <si>
    <t>Разом витрати:</t>
  </si>
  <si>
    <t>Собівартість 1 год роботи:</t>
  </si>
  <si>
    <t xml:space="preserve">Податок на додану вартість 20%: </t>
  </si>
  <si>
    <t>Вартість 1 год роботи:</t>
  </si>
  <si>
    <t>Разом :</t>
  </si>
  <si>
    <t>Моторне масло</t>
  </si>
  <si>
    <t>Загальновиробничі витрати 10%</t>
  </si>
  <si>
    <t>Вартість  покосу 1 сотки:</t>
  </si>
  <si>
    <t>Транспортні витрати</t>
  </si>
  <si>
    <t>Всього вартість 1 години робіт:</t>
  </si>
  <si>
    <t>Калькуляція №8вартості 1 години роботи по покосу трави бензокосою з  ПММ</t>
  </si>
  <si>
    <t>Бензин А-95</t>
  </si>
  <si>
    <t>Всього вартість 1 години роботи по покосу трави бензокосою з ПММ:</t>
  </si>
  <si>
    <t>Косильна струна</t>
  </si>
  <si>
    <t>Амортизація</t>
  </si>
  <si>
    <t>Масло для ланцюгоів</t>
  </si>
  <si>
    <t>Калькуляція №9 вартості 1 години роботи бензопили з  ПММ</t>
  </si>
  <si>
    <t>Всього вартість 1 години роботи бензопили з ПММ:</t>
  </si>
  <si>
    <t>Адміністративні витрати, %</t>
  </si>
  <si>
    <t>Загальновиробничі витрати, %</t>
  </si>
  <si>
    <t>Рентабельність, %</t>
  </si>
  <si>
    <t>ЗАТВЕРДЖЕНО</t>
  </si>
  <si>
    <t>Смолінської селишної ради</t>
  </si>
  <si>
    <t>__________Дмитро ДЬОМІН</t>
  </si>
  <si>
    <t>Калькуляція</t>
  </si>
  <si>
    <t>вартості  послуг</t>
  </si>
  <si>
    <t>1 години робіт,що не потребує кваліфікації</t>
  </si>
  <si>
    <t>Олива, з ПДВ, грн/л</t>
  </si>
  <si>
    <t>Паливо бензин з ПДВ, грн/л</t>
  </si>
  <si>
    <t>1.1.</t>
  </si>
  <si>
    <t>1.2.</t>
  </si>
  <si>
    <t>1.3.</t>
  </si>
  <si>
    <t>Нарахування на заробітну плату, 22%</t>
  </si>
  <si>
    <t>2.</t>
  </si>
  <si>
    <t>2.1.</t>
  </si>
  <si>
    <t>3.</t>
  </si>
  <si>
    <t>4.</t>
  </si>
  <si>
    <t>________________</t>
  </si>
  <si>
    <t>№ з/п</t>
  </si>
  <si>
    <t>Найменування витрат</t>
  </si>
  <si>
    <t>Відсот. ставка</t>
  </si>
  <si>
    <t>Сума, грн/год</t>
  </si>
  <si>
    <t>5.</t>
  </si>
  <si>
    <t>6.</t>
  </si>
  <si>
    <t>7.</t>
  </si>
  <si>
    <t>Бензин А-95, л</t>
  </si>
  <si>
    <t xml:space="preserve">прибирання могили на кладовищі ручним способом </t>
  </si>
  <si>
    <t>Адміністративні витрати 5%</t>
  </si>
  <si>
    <t>Загальновиробничі витрати 15%</t>
  </si>
  <si>
    <t>Ремонтний фонд 20%</t>
  </si>
  <si>
    <t>Рентабельність 5%</t>
  </si>
  <si>
    <t>(для бюджетних установ, організацій, комунальних підприємств)</t>
  </si>
  <si>
    <t xml:space="preserve"> (для бюджетних установ, організацій, комунальних підприємств)</t>
  </si>
  <si>
    <r>
      <t xml:space="preserve">Бензин А-95, л </t>
    </r>
    <r>
      <rPr>
        <sz val="10"/>
        <color theme="1"/>
        <rFont val="Arial"/>
        <family val="2"/>
        <charset val="204"/>
      </rPr>
      <t>(доставка до місця роботи)</t>
    </r>
  </si>
  <si>
    <t>1 години робіт техніка - електрика</t>
  </si>
  <si>
    <t>1.4.</t>
  </si>
  <si>
    <t>"- при небезпечних метеоумовах</t>
  </si>
  <si>
    <t>"- при небезпечних висотах</t>
  </si>
  <si>
    <t>Доплата "- за роботи поза приміщень</t>
  </si>
  <si>
    <t>викопування ям ручним способом 1х1х2м (у т.ч.оздоблення, озеленення)</t>
  </si>
  <si>
    <t>"____"___________ 2026 р.</t>
  </si>
  <si>
    <t>Директор КП "Смолінський Благоустрій"</t>
  </si>
  <si>
    <t>Заробітна плата робітників (1чол.* 8год) при умові 22 роб.днів 14280 :176</t>
  </si>
  <si>
    <t>Головний бухгалтер</t>
  </si>
  <si>
    <t>Заробітна плата робітників (1чол.* 8год) при умові 22 роб.днів 13300 :176</t>
  </si>
  <si>
    <t>Заробітна плата робітника за 1 год роботи при умові 22 роб.днів 14280:176</t>
  </si>
  <si>
    <t xml:space="preserve">Нарахування на заробітну плату  </t>
  </si>
  <si>
    <t>1,8л*75,00 грн/л</t>
  </si>
  <si>
    <t>0,04*500,00 грн</t>
  </si>
  <si>
    <t>0,24*250,00 грн</t>
  </si>
  <si>
    <t>Заробітна плата робітника за 1 год роботи при умові 22 роб.днів 14280,00:176</t>
  </si>
  <si>
    <t>Нарахування на заробітну плату  22%</t>
  </si>
  <si>
    <t>1,2л*75,00 грн/л</t>
  </si>
  <si>
    <t>0,03*500,00 грн</t>
  </si>
  <si>
    <t>2м*6,00грн.</t>
  </si>
  <si>
    <t xml:space="preserve">Рентабельність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</si>
</sst>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₴&quot;_-;\-* #,##0.00\ &quot;₴&quot;_-;_-* &quot;-&quot;??\ &quot;₴&quot;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u/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u/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u/>
      <sz val="14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b/>
      <u/>
      <sz val="11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Fill="1" applyBorder="1"/>
    <xf numFmtId="0" fontId="2" fillId="0" borderId="1" xfId="0" applyFont="1" applyFill="1" applyBorder="1"/>
    <xf numFmtId="0" fontId="3" fillId="0" borderId="0" xfId="0" applyFont="1"/>
    <xf numFmtId="0" fontId="1" fillId="0" borderId="0" xfId="0" applyFont="1" applyFill="1"/>
    <xf numFmtId="2" fontId="2" fillId="0" borderId="1" xfId="0" applyNumberFormat="1" applyFont="1" applyFill="1" applyBorder="1"/>
    <xf numFmtId="0" fontId="2" fillId="0" borderId="0" xfId="0" applyFont="1" applyFill="1"/>
    <xf numFmtId="0" fontId="5" fillId="0" borderId="0" xfId="0" applyFont="1"/>
    <xf numFmtId="0" fontId="4" fillId="0" borderId="0" xfId="0" applyFont="1"/>
    <xf numFmtId="0" fontId="7" fillId="0" borderId="0" xfId="0" applyFont="1" applyFill="1"/>
    <xf numFmtId="0" fontId="8" fillId="0" borderId="0" xfId="0" applyFont="1"/>
    <xf numFmtId="0" fontId="13" fillId="0" borderId="0" xfId="0" applyFont="1"/>
    <xf numFmtId="0" fontId="9" fillId="0" borderId="1" xfId="0" applyFont="1" applyFill="1" applyBorder="1"/>
    <xf numFmtId="0" fontId="13" fillId="0" borderId="1" xfId="0" applyFont="1" applyFill="1" applyBorder="1"/>
    <xf numFmtId="0" fontId="13" fillId="0" borderId="1" xfId="0" applyFont="1" applyFill="1" applyBorder="1" applyAlignment="1">
      <alignment wrapText="1"/>
    </xf>
    <xf numFmtId="2" fontId="13" fillId="0" borderId="1" xfId="0" applyNumberFormat="1" applyFont="1" applyFill="1" applyBorder="1"/>
    <xf numFmtId="0" fontId="14" fillId="0" borderId="1" xfId="0" applyFont="1" applyFill="1" applyBorder="1"/>
    <xf numFmtId="0" fontId="14" fillId="0" borderId="1" xfId="0" applyFont="1" applyFill="1" applyBorder="1" applyAlignment="1">
      <alignment wrapText="1"/>
    </xf>
    <xf numFmtId="2" fontId="14" fillId="0" borderId="1" xfId="0" applyNumberFormat="1" applyFont="1" applyFill="1" applyBorder="1"/>
    <xf numFmtId="0" fontId="11" fillId="0" borderId="1" xfId="0" applyFont="1" applyFill="1" applyBorder="1" applyAlignment="1">
      <alignment wrapText="1"/>
    </xf>
    <xf numFmtId="2" fontId="9" fillId="0" borderId="1" xfId="0" applyNumberFormat="1" applyFont="1" applyFill="1" applyBorder="1"/>
    <xf numFmtId="9" fontId="13" fillId="0" borderId="1" xfId="0" applyNumberFormat="1" applyFont="1" applyFill="1" applyBorder="1"/>
    <xf numFmtId="0" fontId="9" fillId="0" borderId="1" xfId="0" applyFont="1" applyFill="1" applyBorder="1" applyAlignment="1">
      <alignment wrapText="1"/>
    </xf>
    <xf numFmtId="0" fontId="13" fillId="0" borderId="0" xfId="0" applyFont="1" applyFill="1"/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8" fillId="0" borderId="0" xfId="0" applyFont="1" applyAlignment="1"/>
    <xf numFmtId="0" fontId="10" fillId="0" borderId="0" xfId="0" applyFont="1" applyAlignment="1">
      <alignment horizontal="center"/>
    </xf>
    <xf numFmtId="44" fontId="19" fillId="0" borderId="7" xfId="0" applyNumberFormat="1" applyFont="1" applyBorder="1"/>
    <xf numFmtId="44" fontId="19" fillId="0" borderId="10" xfId="0" applyNumberFormat="1" applyFont="1" applyBorder="1"/>
    <xf numFmtId="0" fontId="20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21" fillId="2" borderId="1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2" fillId="0" borderId="1" xfId="0" applyFont="1" applyFill="1" applyBorder="1"/>
    <xf numFmtId="0" fontId="11" fillId="0" borderId="1" xfId="0" applyFont="1" applyFill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wrapText="1"/>
    </xf>
    <xf numFmtId="2" fontId="8" fillId="0" borderId="1" xfId="0" applyNumberFormat="1" applyFont="1" applyFill="1" applyBorder="1"/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2" fontId="23" fillId="0" borderId="1" xfId="0" applyNumberFormat="1" applyFont="1" applyFill="1" applyBorder="1"/>
    <xf numFmtId="2" fontId="22" fillId="0" borderId="1" xfId="0" applyNumberFormat="1" applyFont="1" applyFill="1" applyBorder="1"/>
    <xf numFmtId="0" fontId="24" fillId="0" borderId="1" xfId="0" applyFont="1" applyFill="1" applyBorder="1" applyAlignment="1">
      <alignment wrapText="1"/>
    </xf>
    <xf numFmtId="9" fontId="8" fillId="0" borderId="1" xfId="0" applyNumberFormat="1" applyFont="1" applyFill="1" applyBorder="1"/>
    <xf numFmtId="0" fontId="22" fillId="0" borderId="1" xfId="0" applyFont="1" applyFill="1" applyBorder="1" applyAlignment="1">
      <alignment wrapText="1"/>
    </xf>
    <xf numFmtId="1" fontId="9" fillId="0" borderId="1" xfId="0" applyNumberFormat="1" applyFont="1" applyFill="1" applyBorder="1" applyAlignment="1">
      <alignment horizontal="center"/>
    </xf>
    <xf numFmtId="2" fontId="22" fillId="3" borderId="1" xfId="0" applyNumberFormat="1" applyFont="1" applyFill="1" applyBorder="1"/>
    <xf numFmtId="1" fontId="9" fillId="4" borderId="1" xfId="0" applyNumberFormat="1" applyFont="1" applyFill="1" applyBorder="1" applyAlignment="1">
      <alignment horizontal="center"/>
    </xf>
    <xf numFmtId="0" fontId="19" fillId="0" borderId="7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0" fontId="21" fillId="2" borderId="12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9" fontId="13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7" fillId="0" borderId="9" xfId="0" applyFont="1" applyFill="1" applyBorder="1"/>
    <xf numFmtId="0" fontId="1" fillId="0" borderId="9" xfId="0" applyFont="1" applyFill="1" applyBorder="1"/>
    <xf numFmtId="0" fontId="19" fillId="0" borderId="5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K33"/>
  <sheetViews>
    <sheetView topLeftCell="A19" zoomScaleNormal="100" workbookViewId="0">
      <selection activeCell="C26" sqref="C26"/>
    </sheetView>
  </sheetViews>
  <sheetFormatPr defaultRowHeight="15" x14ac:dyDescent="0.2"/>
  <cols>
    <col min="1" max="1" width="5.7109375" style="13" customWidth="1"/>
    <col min="2" max="2" width="60" style="13" customWidth="1"/>
    <col min="3" max="3" width="10.28515625" style="13" customWidth="1"/>
    <col min="4" max="4" width="18.140625" style="13" customWidth="1"/>
    <col min="5" max="16384" width="9.140625" style="13"/>
  </cols>
  <sheetData>
    <row r="1" spans="1:11" s="12" customFormat="1" ht="18" x14ac:dyDescent="0.25">
      <c r="A1" s="13"/>
      <c r="D1" s="44" t="s">
        <v>26</v>
      </c>
      <c r="E1" s="26"/>
      <c r="F1" s="26"/>
      <c r="H1" s="13"/>
      <c r="I1" s="27"/>
      <c r="J1" s="28"/>
    </row>
    <row r="2" spans="1:11" s="12" customFormat="1" ht="18" x14ac:dyDescent="0.25">
      <c r="A2" s="29"/>
      <c r="D2" s="45" t="s">
        <v>66</v>
      </c>
      <c r="E2" s="30"/>
      <c r="F2" s="30"/>
      <c r="H2" s="31"/>
      <c r="I2" s="30"/>
      <c r="J2" s="32"/>
    </row>
    <row r="3" spans="1:11" s="12" customFormat="1" ht="18" x14ac:dyDescent="0.25">
      <c r="A3" s="29"/>
      <c r="D3" s="45" t="s">
        <v>27</v>
      </c>
      <c r="E3" s="26"/>
      <c r="F3" s="26"/>
      <c r="H3" s="31"/>
      <c r="I3" s="27"/>
      <c r="J3" s="28"/>
    </row>
    <row r="4" spans="1:11" s="12" customFormat="1" ht="18" x14ac:dyDescent="0.25">
      <c r="A4" s="29"/>
      <c r="D4" s="45" t="s">
        <v>28</v>
      </c>
      <c r="E4" s="26"/>
      <c r="F4" s="26"/>
      <c r="H4" s="31"/>
      <c r="I4" s="33"/>
      <c r="J4" s="34"/>
    </row>
    <row r="5" spans="1:11" s="12" customFormat="1" ht="18" x14ac:dyDescent="0.25">
      <c r="A5" s="29"/>
      <c r="D5" s="45" t="s">
        <v>65</v>
      </c>
      <c r="E5" s="26"/>
      <c r="F5" s="26"/>
      <c r="H5" s="31"/>
      <c r="J5" s="35"/>
    </row>
    <row r="6" spans="1:11" s="12" customFormat="1" ht="39.75" customHeight="1" x14ac:dyDescent="0.25">
      <c r="A6" s="84" t="s">
        <v>29</v>
      </c>
      <c r="B6" s="84"/>
      <c r="C6" s="84"/>
      <c r="D6" s="84"/>
      <c r="E6" s="37"/>
      <c r="F6" s="37"/>
      <c r="G6" s="37"/>
      <c r="H6" s="37"/>
      <c r="I6" s="37"/>
      <c r="J6" s="37"/>
      <c r="K6" s="13"/>
    </row>
    <row r="7" spans="1:11" s="12" customFormat="1" ht="15.75" x14ac:dyDescent="0.25">
      <c r="A7" s="84" t="s">
        <v>30</v>
      </c>
      <c r="B7" s="84"/>
      <c r="C7" s="84"/>
      <c r="D7" s="84"/>
      <c r="E7" s="37"/>
      <c r="F7" s="37"/>
      <c r="G7" s="37"/>
      <c r="H7" s="37"/>
      <c r="I7" s="37"/>
      <c r="J7" s="37"/>
      <c r="K7" s="13"/>
    </row>
    <row r="8" spans="1:11" s="12" customFormat="1" ht="15.75" x14ac:dyDescent="0.25">
      <c r="A8" s="84" t="s">
        <v>31</v>
      </c>
      <c r="B8" s="84"/>
      <c r="C8" s="84"/>
      <c r="D8" s="84"/>
      <c r="E8" s="37"/>
      <c r="F8" s="37"/>
      <c r="G8" s="37"/>
      <c r="H8" s="37"/>
      <c r="I8" s="37"/>
      <c r="J8" s="37"/>
      <c r="K8" s="13"/>
    </row>
    <row r="9" spans="1:11" s="12" customFormat="1" ht="14.25" x14ac:dyDescent="0.2">
      <c r="A9" s="85" t="s">
        <v>56</v>
      </c>
      <c r="B9" s="85"/>
      <c r="C9" s="85"/>
      <c r="D9" s="85"/>
      <c r="E9" s="38"/>
      <c r="F9" s="38"/>
      <c r="G9" s="38"/>
      <c r="H9" s="38"/>
      <c r="I9" s="38"/>
      <c r="J9" s="38"/>
      <c r="K9" s="36"/>
    </row>
    <row r="10" spans="1:11" s="12" customFormat="1" ht="14.25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s="12" customFormat="1" ht="18" x14ac:dyDescent="0.25">
      <c r="A11" s="39"/>
      <c r="B11" s="39"/>
      <c r="C11" s="39"/>
      <c r="D11" s="39"/>
      <c r="E11" s="39"/>
      <c r="F11" s="36"/>
    </row>
    <row r="12" spans="1:11" s="12" customFormat="1" ht="14.25" x14ac:dyDescent="0.2">
      <c r="A12" s="77" t="s">
        <v>33</v>
      </c>
      <c r="B12" s="78"/>
      <c r="C12" s="79"/>
      <c r="D12" s="40">
        <v>75</v>
      </c>
      <c r="F12" s="36"/>
    </row>
    <row r="13" spans="1:11" s="12" customFormat="1" ht="15.75" x14ac:dyDescent="0.25">
      <c r="A13" s="80" t="s">
        <v>32</v>
      </c>
      <c r="B13" s="80"/>
      <c r="C13" s="81"/>
      <c r="D13" s="41">
        <v>0</v>
      </c>
      <c r="E13" s="37"/>
      <c r="F13" s="36"/>
      <c r="G13" s="37"/>
      <c r="H13" s="37"/>
      <c r="I13" s="37"/>
      <c r="J13" s="37"/>
      <c r="K13" s="13"/>
    </row>
    <row r="14" spans="1:11" s="12" customFormat="1" ht="30" x14ac:dyDescent="0.25">
      <c r="A14" s="46" t="s">
        <v>43</v>
      </c>
      <c r="B14" s="47" t="s">
        <v>44</v>
      </c>
      <c r="C14" s="46" t="s">
        <v>45</v>
      </c>
      <c r="D14" s="48" t="s">
        <v>46</v>
      </c>
      <c r="E14" s="37"/>
      <c r="H14" s="37"/>
      <c r="I14" s="37"/>
      <c r="J14" s="37"/>
      <c r="K14" s="13"/>
    </row>
    <row r="15" spans="1:11" ht="18.75" customHeight="1" x14ac:dyDescent="0.25">
      <c r="A15" s="14">
        <v>1</v>
      </c>
      <c r="B15" s="82" t="s">
        <v>0</v>
      </c>
      <c r="C15" s="83"/>
      <c r="D15" s="14"/>
      <c r="E15" s="37"/>
    </row>
    <row r="16" spans="1:11" ht="29.25" customHeight="1" x14ac:dyDescent="0.2">
      <c r="A16" s="43" t="s">
        <v>34</v>
      </c>
      <c r="B16" s="42" t="s">
        <v>67</v>
      </c>
      <c r="C16" s="15"/>
      <c r="D16" s="17">
        <v>81.14</v>
      </c>
    </row>
    <row r="17" spans="1:4" x14ac:dyDescent="0.2">
      <c r="A17" s="43" t="s">
        <v>35</v>
      </c>
      <c r="B17" s="16" t="s">
        <v>37</v>
      </c>
      <c r="C17" s="23">
        <v>0.22</v>
      </c>
      <c r="D17" s="17">
        <f>D16*C17</f>
        <v>17.8508</v>
      </c>
    </row>
    <row r="18" spans="1:4" ht="15.75" x14ac:dyDescent="0.25">
      <c r="A18" s="18"/>
      <c r="B18" s="24" t="s">
        <v>2</v>
      </c>
      <c r="C18" s="18"/>
      <c r="D18" s="22">
        <f>SUM(D16:D17)</f>
        <v>98.990800000000007</v>
      </c>
    </row>
    <row r="19" spans="1:4" ht="15.75" x14ac:dyDescent="0.25">
      <c r="A19" s="43" t="s">
        <v>38</v>
      </c>
      <c r="B19" s="21" t="s">
        <v>13</v>
      </c>
      <c r="C19" s="18"/>
      <c r="D19" s="20"/>
    </row>
    <row r="20" spans="1:4" ht="15.75" x14ac:dyDescent="0.25">
      <c r="A20" s="43" t="s">
        <v>39</v>
      </c>
      <c r="B20" s="16" t="s">
        <v>58</v>
      </c>
      <c r="C20" s="14">
        <v>1.1000000000000001</v>
      </c>
      <c r="D20" s="17">
        <f>C20*D12</f>
        <v>82.5</v>
      </c>
    </row>
    <row r="21" spans="1:4" ht="15.75" x14ac:dyDescent="0.25">
      <c r="A21" s="15"/>
      <c r="B21" s="21" t="s">
        <v>4</v>
      </c>
      <c r="C21" s="14"/>
      <c r="D21" s="22">
        <f>D18+D20</f>
        <v>181.49080000000001</v>
      </c>
    </row>
    <row r="22" spans="1:4" x14ac:dyDescent="0.2">
      <c r="A22" s="43" t="s">
        <v>40</v>
      </c>
      <c r="B22" s="16" t="s">
        <v>23</v>
      </c>
      <c r="C22" s="23">
        <v>0.05</v>
      </c>
      <c r="D22" s="17">
        <f>D21*C22</f>
        <v>9.0745400000000007</v>
      </c>
    </row>
    <row r="23" spans="1:4" x14ac:dyDescent="0.2">
      <c r="A23" s="43" t="s">
        <v>41</v>
      </c>
      <c r="B23" s="16" t="s">
        <v>24</v>
      </c>
      <c r="C23" s="23">
        <v>0.25</v>
      </c>
      <c r="D23" s="17">
        <f>D21*C23</f>
        <v>45.372700000000002</v>
      </c>
    </row>
    <row r="24" spans="1:4" ht="15.75" x14ac:dyDescent="0.25">
      <c r="A24" s="15"/>
      <c r="B24" s="24" t="s">
        <v>9</v>
      </c>
      <c r="C24" s="14"/>
      <c r="D24" s="22">
        <f>D22+D23</f>
        <v>54.447240000000001</v>
      </c>
    </row>
    <row r="25" spans="1:4" ht="15.75" x14ac:dyDescent="0.25">
      <c r="A25" s="15"/>
      <c r="B25" s="24" t="s">
        <v>6</v>
      </c>
      <c r="C25" s="14"/>
      <c r="D25" s="22">
        <f>D21+D24</f>
        <v>235.93804</v>
      </c>
    </row>
    <row r="26" spans="1:4" x14ac:dyDescent="0.2">
      <c r="A26" s="43" t="s">
        <v>47</v>
      </c>
      <c r="B26" s="16" t="s">
        <v>25</v>
      </c>
      <c r="C26" s="23">
        <v>0.05</v>
      </c>
      <c r="D26" s="17">
        <f>D25*C26</f>
        <v>11.796902000000001</v>
      </c>
    </row>
    <row r="27" spans="1:4" ht="15.75" x14ac:dyDescent="0.25">
      <c r="A27" s="15"/>
      <c r="B27" s="24" t="s">
        <v>8</v>
      </c>
      <c r="C27" s="14"/>
      <c r="D27" s="22">
        <f>D25+D26</f>
        <v>247.73494199999999</v>
      </c>
    </row>
    <row r="28" spans="1:4" x14ac:dyDescent="0.2">
      <c r="A28" s="43" t="s">
        <v>48</v>
      </c>
      <c r="B28" s="16" t="s">
        <v>7</v>
      </c>
      <c r="C28" s="23">
        <v>0.2</v>
      </c>
      <c r="D28" s="17">
        <f>D27*C28</f>
        <v>49.546988400000004</v>
      </c>
    </row>
    <row r="29" spans="1:4" ht="15.75" x14ac:dyDescent="0.25">
      <c r="A29" s="43" t="s">
        <v>49</v>
      </c>
      <c r="B29" s="24" t="s">
        <v>14</v>
      </c>
      <c r="C29" s="14"/>
      <c r="D29" s="61">
        <f>ROUND((D27+D28),0)</f>
        <v>297</v>
      </c>
    </row>
    <row r="30" spans="1:4" x14ac:dyDescent="0.2">
      <c r="A30" s="25"/>
      <c r="B30" s="25"/>
      <c r="C30" s="25"/>
      <c r="D30" s="25"/>
    </row>
    <row r="31" spans="1:4" x14ac:dyDescent="0.2">
      <c r="A31" s="25"/>
      <c r="B31" s="25"/>
      <c r="C31" s="25"/>
      <c r="D31" s="25"/>
    </row>
    <row r="32" spans="1:4" x14ac:dyDescent="0.2">
      <c r="A32" s="25"/>
    </row>
    <row r="33" spans="2:3" x14ac:dyDescent="0.2">
      <c r="B33" s="13" t="s">
        <v>68</v>
      </c>
      <c r="C33" s="13" t="s">
        <v>42</v>
      </c>
    </row>
  </sheetData>
  <mergeCells count="7">
    <mergeCell ref="A12:C12"/>
    <mergeCell ref="A13:C13"/>
    <mergeCell ref="B15:C15"/>
    <mergeCell ref="A6:D6"/>
    <mergeCell ref="A7:D7"/>
    <mergeCell ref="A8:D8"/>
    <mergeCell ref="A9:D9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opLeftCell="D28" zoomScaleNormal="100" workbookViewId="0">
      <selection activeCell="Q14" sqref="P14:Q14"/>
    </sheetView>
  </sheetViews>
  <sheetFormatPr defaultRowHeight="15" x14ac:dyDescent="0.2"/>
  <cols>
    <col min="1" max="1" width="5.7109375" style="13" customWidth="1"/>
    <col min="2" max="2" width="43.85546875" style="13" customWidth="1"/>
    <col min="3" max="3" width="10.28515625" style="13" customWidth="1"/>
    <col min="4" max="4" width="15.28515625" style="13" customWidth="1"/>
    <col min="5" max="5" width="18.140625" style="13" customWidth="1"/>
    <col min="6" max="6" width="14.140625" style="13" customWidth="1"/>
    <col min="7" max="7" width="14.7109375" style="13" customWidth="1"/>
    <col min="8" max="16384" width="9.140625" style="13"/>
  </cols>
  <sheetData>
    <row r="1" spans="1:12" s="12" customFormat="1" ht="18" x14ac:dyDescent="0.25">
      <c r="A1" s="13"/>
      <c r="E1" s="44" t="s">
        <v>26</v>
      </c>
      <c r="F1" s="26"/>
      <c r="G1" s="26"/>
      <c r="I1" s="13"/>
      <c r="J1" s="27"/>
      <c r="K1" s="28"/>
    </row>
    <row r="2" spans="1:12" s="12" customFormat="1" ht="18" x14ac:dyDescent="0.25">
      <c r="A2" s="29"/>
      <c r="E2" s="45" t="s">
        <v>66</v>
      </c>
      <c r="F2" s="30"/>
      <c r="G2" s="30"/>
      <c r="I2" s="31"/>
      <c r="J2" s="30"/>
      <c r="K2" s="32"/>
    </row>
    <row r="3" spans="1:12" s="12" customFormat="1" ht="18" x14ac:dyDescent="0.25">
      <c r="A3" s="29"/>
      <c r="E3" s="45" t="s">
        <v>27</v>
      </c>
      <c r="F3" s="26"/>
      <c r="G3" s="26"/>
      <c r="I3" s="31"/>
      <c r="J3" s="27"/>
      <c r="K3" s="28"/>
    </row>
    <row r="4" spans="1:12" s="12" customFormat="1" ht="18" x14ac:dyDescent="0.25">
      <c r="A4" s="29"/>
      <c r="E4" s="45" t="s">
        <v>28</v>
      </c>
      <c r="F4" s="26"/>
      <c r="G4" s="26"/>
      <c r="I4" s="31"/>
      <c r="J4" s="33"/>
      <c r="K4" s="34"/>
    </row>
    <row r="5" spans="1:12" s="12" customFormat="1" ht="18" x14ac:dyDescent="0.25">
      <c r="A5" s="29"/>
      <c r="E5" s="45" t="s">
        <v>65</v>
      </c>
      <c r="F5" s="26"/>
      <c r="G5" s="26"/>
      <c r="I5" s="31"/>
      <c r="K5" s="35"/>
    </row>
    <row r="6" spans="1:12" s="12" customFormat="1" ht="39.75" customHeight="1" x14ac:dyDescent="0.25">
      <c r="A6" s="84" t="s">
        <v>29</v>
      </c>
      <c r="B6" s="84"/>
      <c r="C6" s="84"/>
      <c r="D6" s="84"/>
      <c r="E6" s="84"/>
      <c r="F6" s="37"/>
      <c r="G6" s="37"/>
      <c r="H6" s="37"/>
      <c r="I6" s="37"/>
      <c r="J6" s="37"/>
      <c r="K6" s="37"/>
      <c r="L6" s="13"/>
    </row>
    <row r="7" spans="1:12" s="12" customFormat="1" ht="15.75" x14ac:dyDescent="0.25">
      <c r="A7" s="84" t="s">
        <v>30</v>
      </c>
      <c r="B7" s="84"/>
      <c r="C7" s="84"/>
      <c r="D7" s="84"/>
      <c r="E7" s="84"/>
      <c r="F7" s="37"/>
      <c r="G7" s="37"/>
      <c r="H7" s="37"/>
      <c r="I7" s="37"/>
      <c r="J7" s="37"/>
      <c r="K7" s="37"/>
      <c r="L7" s="13"/>
    </row>
    <row r="8" spans="1:12" s="12" customFormat="1" ht="15.75" x14ac:dyDescent="0.25">
      <c r="A8" s="84" t="s">
        <v>59</v>
      </c>
      <c r="B8" s="84"/>
      <c r="C8" s="84"/>
      <c r="D8" s="84"/>
      <c r="E8" s="84"/>
      <c r="F8" s="37"/>
      <c r="G8" s="37"/>
      <c r="H8" s="37"/>
      <c r="I8" s="37"/>
      <c r="J8" s="37"/>
      <c r="K8" s="37"/>
      <c r="L8" s="13"/>
    </row>
    <row r="9" spans="1:12" s="12" customFormat="1" ht="14.25" x14ac:dyDescent="0.2">
      <c r="A9" s="85" t="s">
        <v>56</v>
      </c>
      <c r="B9" s="85"/>
      <c r="C9" s="85"/>
      <c r="D9" s="85"/>
      <c r="E9" s="85"/>
      <c r="F9" s="38"/>
      <c r="G9" s="38"/>
      <c r="H9" s="38"/>
      <c r="I9" s="38"/>
      <c r="J9" s="38"/>
      <c r="K9" s="38"/>
      <c r="L9" s="36"/>
    </row>
    <row r="10" spans="1:12" s="12" customFormat="1" ht="14.25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1" spans="1:12" s="12" customFormat="1" ht="18" x14ac:dyDescent="0.25">
      <c r="A11" s="39"/>
      <c r="B11" s="39"/>
      <c r="C11" s="39"/>
      <c r="D11" s="39"/>
      <c r="E11" s="39"/>
      <c r="F11" s="39"/>
      <c r="G11" s="36"/>
    </row>
    <row r="12" spans="1:12" s="12" customFormat="1" ht="14.25" x14ac:dyDescent="0.2">
      <c r="A12" s="77" t="s">
        <v>33</v>
      </c>
      <c r="B12" s="78"/>
      <c r="C12" s="79"/>
      <c r="D12" s="64"/>
      <c r="E12" s="40">
        <v>75</v>
      </c>
      <c r="G12" s="36"/>
    </row>
    <row r="13" spans="1:12" s="12" customFormat="1" ht="15.75" x14ac:dyDescent="0.25">
      <c r="A13" s="80" t="s">
        <v>32</v>
      </c>
      <c r="B13" s="80"/>
      <c r="C13" s="81"/>
      <c r="D13" s="65"/>
      <c r="E13" s="41">
        <v>0</v>
      </c>
      <c r="F13" s="37"/>
      <c r="G13" s="36"/>
      <c r="H13" s="37"/>
      <c r="I13" s="37"/>
      <c r="J13" s="37"/>
      <c r="K13" s="37"/>
      <c r="L13" s="13"/>
    </row>
    <row r="14" spans="1:12" s="12" customFormat="1" ht="30" x14ac:dyDescent="0.25">
      <c r="A14" s="46" t="s">
        <v>43</v>
      </c>
      <c r="B14" s="47" t="s">
        <v>44</v>
      </c>
      <c r="C14" s="46" t="s">
        <v>45</v>
      </c>
      <c r="D14" s="67"/>
      <c r="E14" s="48" t="s">
        <v>46</v>
      </c>
      <c r="F14" s="48" t="s">
        <v>46</v>
      </c>
      <c r="G14" s="48" t="s">
        <v>46</v>
      </c>
      <c r="I14" s="37"/>
      <c r="J14" s="37"/>
      <c r="K14" s="37"/>
      <c r="L14" s="13"/>
    </row>
    <row r="15" spans="1:12" ht="18.75" customHeight="1" x14ac:dyDescent="0.25">
      <c r="A15" s="14">
        <v>1</v>
      </c>
      <c r="B15" s="82" t="s">
        <v>0</v>
      </c>
      <c r="C15" s="83"/>
      <c r="D15" s="66"/>
      <c r="E15" s="14"/>
      <c r="F15" s="14"/>
      <c r="G15" s="14"/>
    </row>
    <row r="16" spans="1:12" ht="35.25" customHeight="1" x14ac:dyDescent="0.2">
      <c r="A16" s="43" t="s">
        <v>34</v>
      </c>
      <c r="B16" s="42" t="s">
        <v>69</v>
      </c>
      <c r="C16" s="71"/>
      <c r="D16" s="68">
        <v>74.569999999999993</v>
      </c>
      <c r="E16" s="68">
        <v>75.569999999999993</v>
      </c>
      <c r="F16" s="68">
        <f>E16</f>
        <v>75.569999999999993</v>
      </c>
      <c r="G16" s="68">
        <f>E16</f>
        <v>75.569999999999993</v>
      </c>
    </row>
    <row r="17" spans="1:7" ht="30" x14ac:dyDescent="0.2">
      <c r="A17" s="43" t="s">
        <v>35</v>
      </c>
      <c r="B17" s="42" t="s">
        <v>63</v>
      </c>
      <c r="C17" s="72">
        <v>0.1</v>
      </c>
      <c r="D17" s="68"/>
      <c r="E17" s="68">
        <f>E16*C17</f>
        <v>7.5569999999999995</v>
      </c>
      <c r="F17" s="68"/>
      <c r="G17" s="68"/>
    </row>
    <row r="18" spans="1:7" x14ac:dyDescent="0.2">
      <c r="A18" s="43"/>
      <c r="B18" s="42" t="s">
        <v>61</v>
      </c>
      <c r="C18" s="72">
        <v>0.25</v>
      </c>
      <c r="D18" s="68"/>
      <c r="E18" s="68"/>
      <c r="F18" s="68">
        <f>F16*C18</f>
        <v>18.892499999999998</v>
      </c>
      <c r="G18" s="68"/>
    </row>
    <row r="19" spans="1:7" x14ac:dyDescent="0.2">
      <c r="A19" s="43"/>
      <c r="B19" s="42" t="s">
        <v>62</v>
      </c>
      <c r="C19" s="72">
        <v>0.5</v>
      </c>
      <c r="D19" s="68"/>
      <c r="E19" s="68"/>
      <c r="F19" s="68"/>
      <c r="G19" s="68">
        <f>G16*C19</f>
        <v>37.784999999999997</v>
      </c>
    </row>
    <row r="20" spans="1:7" x14ac:dyDescent="0.2">
      <c r="A20" s="43" t="s">
        <v>36</v>
      </c>
      <c r="B20" s="16" t="s">
        <v>37</v>
      </c>
      <c r="C20" s="72">
        <v>0.22</v>
      </c>
      <c r="D20" s="68">
        <f>D16*C20</f>
        <v>16.4054</v>
      </c>
      <c r="E20" s="68">
        <f>(SUM(E16:E19))*C20</f>
        <v>18.287939999999999</v>
      </c>
      <c r="F20" s="68">
        <f>(SUM(F16:F19)*C20)</f>
        <v>20.781749999999999</v>
      </c>
      <c r="G20" s="68">
        <f>(SUM(G16:G19)*C20)</f>
        <v>24.938099999999999</v>
      </c>
    </row>
    <row r="21" spans="1:7" ht="15.75" x14ac:dyDescent="0.25">
      <c r="A21" s="43" t="s">
        <v>60</v>
      </c>
      <c r="B21" s="24" t="s">
        <v>2</v>
      </c>
      <c r="C21" s="73"/>
      <c r="D21" s="69">
        <f>SUM(D16:D20)</f>
        <v>90.975399999999993</v>
      </c>
      <c r="E21" s="69">
        <f>SUM(E16:E20)</f>
        <v>101.41494</v>
      </c>
      <c r="F21" s="69">
        <f>SUM(F16:F20)</f>
        <v>115.24424999999999</v>
      </c>
      <c r="G21" s="69">
        <f>SUM(G16:G20)</f>
        <v>138.29309999999998</v>
      </c>
    </row>
    <row r="22" spans="1:7" ht="15.75" x14ac:dyDescent="0.25">
      <c r="A22" s="18"/>
      <c r="B22" s="21" t="s">
        <v>13</v>
      </c>
      <c r="C22" s="73"/>
      <c r="D22" s="70"/>
      <c r="E22" s="70"/>
      <c r="F22" s="70"/>
      <c r="G22" s="70"/>
    </row>
    <row r="23" spans="1:7" ht="15.75" x14ac:dyDescent="0.25">
      <c r="A23" s="43" t="s">
        <v>38</v>
      </c>
      <c r="B23" s="16" t="s">
        <v>58</v>
      </c>
      <c r="C23" s="74">
        <v>2</v>
      </c>
      <c r="D23" s="68">
        <f>C23*E12</f>
        <v>150</v>
      </c>
      <c r="E23" s="68">
        <f>C23*E12</f>
        <v>150</v>
      </c>
      <c r="F23" s="68">
        <f>C23*E12</f>
        <v>150</v>
      </c>
      <c r="G23" s="68">
        <f>C23*E12</f>
        <v>150</v>
      </c>
    </row>
    <row r="24" spans="1:7" ht="15.75" x14ac:dyDescent="0.25">
      <c r="A24" s="43" t="s">
        <v>39</v>
      </c>
      <c r="B24" s="21" t="s">
        <v>4</v>
      </c>
      <c r="C24" s="74"/>
      <c r="D24" s="69">
        <f>D21+D23</f>
        <v>240.97539999999998</v>
      </c>
      <c r="E24" s="69">
        <f>E21+E23</f>
        <v>251.41494</v>
      </c>
      <c r="F24" s="69">
        <f>F21+F23</f>
        <v>265.24424999999997</v>
      </c>
      <c r="G24" s="69">
        <f>G21+G23</f>
        <v>288.29309999999998</v>
      </c>
    </row>
    <row r="25" spans="1:7" x14ac:dyDescent="0.2">
      <c r="A25" s="15"/>
      <c r="B25" s="16" t="s">
        <v>23</v>
      </c>
      <c r="C25" s="72">
        <v>0.05</v>
      </c>
      <c r="D25" s="68">
        <f>D24*C25</f>
        <v>12.048769999999999</v>
      </c>
      <c r="E25" s="68">
        <f>E24*C25</f>
        <v>12.570747000000001</v>
      </c>
      <c r="F25" s="68">
        <f>F24*C25</f>
        <v>13.262212499999999</v>
      </c>
      <c r="G25" s="68">
        <f>G24*C25</f>
        <v>14.414655</v>
      </c>
    </row>
    <row r="26" spans="1:7" x14ac:dyDescent="0.2">
      <c r="A26" s="43" t="s">
        <v>40</v>
      </c>
      <c r="B26" s="16" t="s">
        <v>24</v>
      </c>
      <c r="C26" s="72">
        <v>0.25</v>
      </c>
      <c r="D26" s="68">
        <f>D24*C26</f>
        <v>60.243849999999995</v>
      </c>
      <c r="E26" s="68">
        <f>E24*C26</f>
        <v>62.853735</v>
      </c>
      <c r="F26" s="68">
        <f>F24*C26</f>
        <v>66.311062499999991</v>
      </c>
      <c r="G26" s="68">
        <f>G24*C26</f>
        <v>72.073274999999995</v>
      </c>
    </row>
    <row r="27" spans="1:7" ht="15.75" x14ac:dyDescent="0.25">
      <c r="A27" s="43" t="s">
        <v>41</v>
      </c>
      <c r="B27" s="24" t="s">
        <v>9</v>
      </c>
      <c r="C27" s="74"/>
      <c r="D27" s="69">
        <f>D25+D26</f>
        <v>72.292619999999999</v>
      </c>
      <c r="E27" s="69">
        <f>E25+E26</f>
        <v>75.424481999999998</v>
      </c>
      <c r="F27" s="69">
        <f>F25+F26</f>
        <v>79.573274999999995</v>
      </c>
      <c r="G27" s="69">
        <f>G25+G26</f>
        <v>86.487929999999992</v>
      </c>
    </row>
    <row r="28" spans="1:7" ht="15.75" x14ac:dyDescent="0.25">
      <c r="A28" s="15"/>
      <c r="B28" s="24" t="s">
        <v>6</v>
      </c>
      <c r="C28" s="74"/>
      <c r="D28" s="69">
        <f>D24+D27</f>
        <v>313.26801999999998</v>
      </c>
      <c r="E28" s="69">
        <f>E24+E27</f>
        <v>326.83942200000001</v>
      </c>
      <c r="F28" s="69">
        <f>F24+F27</f>
        <v>344.81752499999993</v>
      </c>
      <c r="G28" s="69">
        <f>G24+G27</f>
        <v>374.78102999999999</v>
      </c>
    </row>
    <row r="29" spans="1:7" x14ac:dyDescent="0.2">
      <c r="A29" s="15"/>
      <c r="B29" s="16" t="s">
        <v>25</v>
      </c>
      <c r="C29" s="72">
        <v>0.05</v>
      </c>
      <c r="D29" s="68">
        <f>D28*C29</f>
        <v>15.663401</v>
      </c>
      <c r="E29" s="68">
        <f>E28*C29</f>
        <v>16.341971100000002</v>
      </c>
      <c r="F29" s="68">
        <f>F28*C29</f>
        <v>17.240876249999996</v>
      </c>
      <c r="G29" s="68">
        <f>G28*C29</f>
        <v>18.739051499999999</v>
      </c>
    </row>
    <row r="30" spans="1:7" ht="15.75" x14ac:dyDescent="0.25">
      <c r="A30" s="43" t="s">
        <v>47</v>
      </c>
      <c r="B30" s="24" t="s">
        <v>8</v>
      </c>
      <c r="C30" s="74"/>
      <c r="D30" s="69">
        <f>D28+D29</f>
        <v>328.931421</v>
      </c>
      <c r="E30" s="69">
        <f>E28+E29</f>
        <v>343.18139310000004</v>
      </c>
      <c r="F30" s="69">
        <f>F28+F29</f>
        <v>362.05840124999992</v>
      </c>
      <c r="G30" s="69">
        <f>G28+G29</f>
        <v>393.5200815</v>
      </c>
    </row>
    <row r="31" spans="1:7" x14ac:dyDescent="0.2">
      <c r="A31" s="15"/>
      <c r="B31" s="16" t="s">
        <v>7</v>
      </c>
      <c r="C31" s="72">
        <v>0.2</v>
      </c>
      <c r="D31" s="68">
        <f>D30*C31</f>
        <v>65.786284199999997</v>
      </c>
      <c r="E31" s="68">
        <f>E30*C31</f>
        <v>68.636278620000013</v>
      </c>
      <c r="F31" s="68">
        <f>F30*C31</f>
        <v>72.411680249999989</v>
      </c>
      <c r="G31" s="68">
        <f>G30*C31</f>
        <v>78.704016300000006</v>
      </c>
    </row>
    <row r="32" spans="1:7" ht="15.75" x14ac:dyDescent="0.25">
      <c r="A32" s="43" t="s">
        <v>48</v>
      </c>
      <c r="B32" s="24" t="s">
        <v>14</v>
      </c>
      <c r="C32" s="14"/>
      <c r="D32" s="61">
        <f>ROUND((D30+D31),0)</f>
        <v>395</v>
      </c>
      <c r="E32" s="61">
        <f>ROUND((E30+E31),0)</f>
        <v>412</v>
      </c>
      <c r="F32" s="61">
        <f>ROUND((F30+F31),0)</f>
        <v>434</v>
      </c>
      <c r="G32" s="61">
        <f>ROUND((G30+G31),0)</f>
        <v>472</v>
      </c>
    </row>
    <row r="33" spans="1:5" x14ac:dyDescent="0.2">
      <c r="A33" s="25"/>
      <c r="B33" s="25"/>
      <c r="C33" s="25"/>
      <c r="D33" s="25"/>
      <c r="E33" s="25"/>
    </row>
    <row r="34" spans="1:5" x14ac:dyDescent="0.2">
      <c r="A34" s="25"/>
    </row>
    <row r="35" spans="1:5" x14ac:dyDescent="0.2">
      <c r="A35" s="25"/>
      <c r="B35" s="13" t="s">
        <v>68</v>
      </c>
      <c r="C35" s="13" t="s">
        <v>42</v>
      </c>
    </row>
  </sheetData>
  <mergeCells count="7">
    <mergeCell ref="B15:C15"/>
    <mergeCell ref="A6:E6"/>
    <mergeCell ref="A7:E7"/>
    <mergeCell ref="A8:E8"/>
    <mergeCell ref="A9:E9"/>
    <mergeCell ref="A12:C12"/>
    <mergeCell ref="A13:C13"/>
  </mergeCells>
  <pageMargins left="0.78740157480314965" right="0" top="0" bottom="0.35433070866141736" header="0.31496062992125984" footer="0.31496062992125984"/>
  <pageSetup paperSize="9" scale="9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K33"/>
  <sheetViews>
    <sheetView topLeftCell="A16" workbookViewId="0">
      <selection activeCell="C26" sqref="C26"/>
    </sheetView>
  </sheetViews>
  <sheetFormatPr defaultRowHeight="15" x14ac:dyDescent="0.2"/>
  <cols>
    <col min="1" max="1" width="5.7109375" style="13" customWidth="1"/>
    <col min="2" max="2" width="60" style="13" customWidth="1"/>
    <col min="3" max="3" width="10.28515625" style="13" customWidth="1"/>
    <col min="4" max="4" width="18.140625" style="13" customWidth="1"/>
    <col min="5" max="16384" width="9.140625" style="13"/>
  </cols>
  <sheetData>
    <row r="1" spans="1:11" s="12" customFormat="1" ht="18" x14ac:dyDescent="0.25">
      <c r="A1" s="13"/>
      <c r="D1" s="44" t="s">
        <v>26</v>
      </c>
      <c r="E1" s="26"/>
      <c r="F1" s="26"/>
      <c r="H1" s="13"/>
      <c r="I1" s="27"/>
      <c r="J1" s="28"/>
    </row>
    <row r="2" spans="1:11" s="12" customFormat="1" ht="18" x14ac:dyDescent="0.25">
      <c r="A2" s="29"/>
      <c r="D2" s="45" t="s">
        <v>66</v>
      </c>
      <c r="E2" s="30"/>
      <c r="F2" s="30"/>
      <c r="H2" s="31"/>
      <c r="I2" s="30"/>
      <c r="J2" s="32"/>
    </row>
    <row r="3" spans="1:11" s="12" customFormat="1" ht="18" x14ac:dyDescent="0.25">
      <c r="A3" s="29"/>
      <c r="D3" s="45" t="s">
        <v>27</v>
      </c>
      <c r="E3" s="26"/>
      <c r="F3" s="26"/>
      <c r="H3" s="31"/>
      <c r="I3" s="27"/>
      <c r="J3" s="28"/>
    </row>
    <row r="4" spans="1:11" s="12" customFormat="1" ht="18" x14ac:dyDescent="0.25">
      <c r="A4" s="29"/>
      <c r="D4" s="45" t="s">
        <v>28</v>
      </c>
      <c r="E4" s="26"/>
      <c r="F4" s="26"/>
      <c r="H4" s="31"/>
      <c r="I4" s="33"/>
      <c r="J4" s="34"/>
    </row>
    <row r="5" spans="1:11" s="12" customFormat="1" ht="18" x14ac:dyDescent="0.25">
      <c r="A5" s="29"/>
      <c r="D5" s="45" t="s">
        <v>65</v>
      </c>
      <c r="E5" s="26"/>
      <c r="F5" s="26"/>
      <c r="H5" s="31"/>
      <c r="J5" s="35"/>
    </row>
    <row r="6" spans="1:11" s="12" customFormat="1" ht="39.75" customHeight="1" x14ac:dyDescent="0.25">
      <c r="A6" s="84" t="s">
        <v>29</v>
      </c>
      <c r="B6" s="84"/>
      <c r="C6" s="84"/>
      <c r="D6" s="84"/>
      <c r="E6" s="37"/>
      <c r="F6" s="37"/>
      <c r="G6" s="37"/>
      <c r="H6" s="37"/>
      <c r="I6" s="37"/>
      <c r="J6" s="37"/>
      <c r="K6" s="13"/>
    </row>
    <row r="7" spans="1:11" s="12" customFormat="1" ht="15.75" x14ac:dyDescent="0.25">
      <c r="A7" s="84" t="s">
        <v>30</v>
      </c>
      <c r="B7" s="84"/>
      <c r="C7" s="84"/>
      <c r="D7" s="84"/>
      <c r="E7" s="37"/>
      <c r="F7" s="37"/>
      <c r="G7" s="37"/>
      <c r="H7" s="37"/>
      <c r="I7" s="37"/>
      <c r="J7" s="37"/>
      <c r="K7" s="13"/>
    </row>
    <row r="8" spans="1:11" s="12" customFormat="1" ht="15.75" x14ac:dyDescent="0.25">
      <c r="A8" s="84" t="s">
        <v>51</v>
      </c>
      <c r="B8" s="84"/>
      <c r="C8" s="84"/>
      <c r="D8" s="84"/>
      <c r="E8" s="37"/>
      <c r="F8" s="37"/>
      <c r="G8" s="37"/>
      <c r="H8" s="37"/>
      <c r="I8" s="37"/>
      <c r="J8" s="37"/>
      <c r="K8" s="13"/>
    </row>
    <row r="9" spans="1:11" s="12" customFormat="1" ht="14.25" x14ac:dyDescent="0.2">
      <c r="A9" s="85" t="s">
        <v>56</v>
      </c>
      <c r="B9" s="85"/>
      <c r="C9" s="85"/>
      <c r="D9" s="85"/>
      <c r="E9" s="38"/>
      <c r="F9" s="38"/>
      <c r="G9" s="38"/>
      <c r="H9" s="38"/>
      <c r="I9" s="38"/>
      <c r="J9" s="38"/>
      <c r="K9" s="36"/>
    </row>
    <row r="10" spans="1:11" s="12" customFormat="1" ht="14.25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s="12" customFormat="1" ht="18" x14ac:dyDescent="0.25">
      <c r="A11" s="39"/>
      <c r="B11" s="39"/>
      <c r="C11" s="39"/>
      <c r="D11" s="39"/>
      <c r="E11" s="39"/>
      <c r="F11" s="36"/>
    </row>
    <row r="12" spans="1:11" s="12" customFormat="1" ht="14.25" x14ac:dyDescent="0.2">
      <c r="A12" s="77" t="s">
        <v>33</v>
      </c>
      <c r="B12" s="78"/>
      <c r="C12" s="79"/>
      <c r="D12" s="40">
        <v>75</v>
      </c>
      <c r="F12" s="36"/>
    </row>
    <row r="13" spans="1:11" s="12" customFormat="1" ht="15.75" x14ac:dyDescent="0.25">
      <c r="A13" s="80" t="s">
        <v>32</v>
      </c>
      <c r="B13" s="80"/>
      <c r="C13" s="81"/>
      <c r="D13" s="41">
        <v>0</v>
      </c>
      <c r="E13" s="37"/>
      <c r="F13" s="36"/>
      <c r="G13" s="37"/>
      <c r="H13" s="37"/>
      <c r="I13" s="37"/>
      <c r="J13" s="37"/>
      <c r="K13" s="13"/>
    </row>
    <row r="14" spans="1:11" s="12" customFormat="1" ht="30" x14ac:dyDescent="0.25">
      <c r="A14" s="46" t="s">
        <v>43</v>
      </c>
      <c r="B14" s="47" t="s">
        <v>44</v>
      </c>
      <c r="C14" s="46" t="s">
        <v>45</v>
      </c>
      <c r="D14" s="48" t="s">
        <v>46</v>
      </c>
      <c r="E14" s="37"/>
      <c r="H14" s="37"/>
      <c r="I14" s="37"/>
      <c r="J14" s="37"/>
      <c r="K14" s="13"/>
    </row>
    <row r="15" spans="1:11" ht="18.75" customHeight="1" x14ac:dyDescent="0.25">
      <c r="A15" s="14">
        <v>1</v>
      </c>
      <c r="B15" s="82" t="s">
        <v>0</v>
      </c>
      <c r="C15" s="83"/>
      <c r="D15" s="14"/>
      <c r="E15" s="37"/>
    </row>
    <row r="16" spans="1:11" ht="29.25" customHeight="1" x14ac:dyDescent="0.2">
      <c r="A16" s="43" t="s">
        <v>34</v>
      </c>
      <c r="B16" s="42" t="s">
        <v>67</v>
      </c>
      <c r="C16" s="15"/>
      <c r="D16" s="17">
        <v>81.14</v>
      </c>
    </row>
    <row r="17" spans="1:4" x14ac:dyDescent="0.2">
      <c r="A17" s="43" t="s">
        <v>35</v>
      </c>
      <c r="B17" s="16" t="s">
        <v>37</v>
      </c>
      <c r="C17" s="23">
        <v>0.22</v>
      </c>
      <c r="D17" s="17">
        <f>D16*C17</f>
        <v>17.8508</v>
      </c>
    </row>
    <row r="18" spans="1:4" ht="15.75" x14ac:dyDescent="0.25">
      <c r="A18" s="18"/>
      <c r="B18" s="19" t="s">
        <v>2</v>
      </c>
      <c r="C18" s="18"/>
      <c r="D18" s="22">
        <f>SUM(D16:D17)</f>
        <v>98.990800000000007</v>
      </c>
    </row>
    <row r="19" spans="1:4" ht="15.75" x14ac:dyDescent="0.25">
      <c r="A19" s="43" t="s">
        <v>38</v>
      </c>
      <c r="B19" s="21" t="s">
        <v>13</v>
      </c>
      <c r="C19" s="18"/>
      <c r="D19" s="20"/>
    </row>
    <row r="20" spans="1:4" ht="15.75" x14ac:dyDescent="0.25">
      <c r="A20" s="43" t="s">
        <v>39</v>
      </c>
      <c r="B20" s="16" t="s">
        <v>58</v>
      </c>
      <c r="C20" s="14">
        <v>1.1000000000000001</v>
      </c>
      <c r="D20" s="17">
        <f>C20*D12</f>
        <v>82.5</v>
      </c>
    </row>
    <row r="21" spans="1:4" ht="15.75" x14ac:dyDescent="0.25">
      <c r="A21" s="15"/>
      <c r="B21" s="21" t="s">
        <v>4</v>
      </c>
      <c r="C21" s="14"/>
      <c r="D21" s="22">
        <f>D18+D20</f>
        <v>181.49080000000001</v>
      </c>
    </row>
    <row r="22" spans="1:4" x14ac:dyDescent="0.2">
      <c r="A22" s="43" t="s">
        <v>40</v>
      </c>
      <c r="B22" s="16" t="s">
        <v>23</v>
      </c>
      <c r="C22" s="23">
        <v>0.05</v>
      </c>
      <c r="D22" s="17">
        <v>9.35</v>
      </c>
    </row>
    <row r="23" spans="1:4" x14ac:dyDescent="0.2">
      <c r="A23" s="43" t="s">
        <v>41</v>
      </c>
      <c r="B23" s="16" t="s">
        <v>24</v>
      </c>
      <c r="C23" s="23">
        <v>0.25</v>
      </c>
      <c r="D23" s="17">
        <f>D21*C23</f>
        <v>45.372700000000002</v>
      </c>
    </row>
    <row r="24" spans="1:4" ht="15.75" x14ac:dyDescent="0.25">
      <c r="A24" s="15"/>
      <c r="B24" s="19" t="s">
        <v>9</v>
      </c>
      <c r="C24" s="14"/>
      <c r="D24" s="22">
        <f>D22+D23</f>
        <v>54.722700000000003</v>
      </c>
    </row>
    <row r="25" spans="1:4" ht="15.75" x14ac:dyDescent="0.25">
      <c r="A25" s="15"/>
      <c r="B25" s="24" t="s">
        <v>6</v>
      </c>
      <c r="C25" s="14"/>
      <c r="D25" s="22">
        <f>D21+D24</f>
        <v>236.21350000000001</v>
      </c>
    </row>
    <row r="26" spans="1:4" x14ac:dyDescent="0.2">
      <c r="A26" s="43" t="s">
        <v>47</v>
      </c>
      <c r="B26" s="16" t="s">
        <v>25</v>
      </c>
      <c r="C26" s="23">
        <v>0.05</v>
      </c>
      <c r="D26" s="17">
        <f>D25*C26</f>
        <v>11.810675000000002</v>
      </c>
    </row>
    <row r="27" spans="1:4" ht="15.75" x14ac:dyDescent="0.25">
      <c r="A27" s="15"/>
      <c r="B27" s="24" t="s">
        <v>8</v>
      </c>
      <c r="C27" s="14"/>
      <c r="D27" s="22">
        <f>D25+D26</f>
        <v>248.02417500000001</v>
      </c>
    </row>
    <row r="28" spans="1:4" x14ac:dyDescent="0.2">
      <c r="A28" s="43" t="s">
        <v>48</v>
      </c>
      <c r="B28" s="16" t="s">
        <v>7</v>
      </c>
      <c r="C28" s="23">
        <v>0.2</v>
      </c>
      <c r="D28" s="17">
        <f>D27*C28</f>
        <v>49.604835000000008</v>
      </c>
    </row>
    <row r="29" spans="1:4" ht="15.75" x14ac:dyDescent="0.25">
      <c r="A29" s="43" t="s">
        <v>49</v>
      </c>
      <c r="B29" s="24" t="s">
        <v>14</v>
      </c>
      <c r="C29" s="14"/>
      <c r="D29" s="61">
        <f>D27+D28</f>
        <v>297.62900999999999</v>
      </c>
    </row>
    <row r="30" spans="1:4" x14ac:dyDescent="0.2">
      <c r="A30" s="25"/>
      <c r="B30" s="25"/>
      <c r="C30" s="25"/>
      <c r="D30" s="25"/>
    </row>
    <row r="31" spans="1:4" x14ac:dyDescent="0.2">
      <c r="A31" s="25"/>
      <c r="B31" s="25"/>
      <c r="C31" s="25"/>
      <c r="D31" s="25"/>
    </row>
    <row r="32" spans="1:4" x14ac:dyDescent="0.2">
      <c r="A32" s="25"/>
    </row>
    <row r="33" spans="2:3" x14ac:dyDescent="0.2">
      <c r="B33" s="13" t="s">
        <v>68</v>
      </c>
      <c r="C33" s="13" t="s">
        <v>42</v>
      </c>
    </row>
  </sheetData>
  <mergeCells count="7">
    <mergeCell ref="B15:C15"/>
    <mergeCell ref="A6:D6"/>
    <mergeCell ref="A7:D7"/>
    <mergeCell ref="A8:D8"/>
    <mergeCell ref="A9:D9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9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opLeftCell="A16" workbookViewId="0">
      <selection activeCell="D23" sqref="D23"/>
    </sheetView>
  </sheetViews>
  <sheetFormatPr defaultRowHeight="15" x14ac:dyDescent="0.2"/>
  <cols>
    <col min="1" max="1" width="5.7109375" style="13" customWidth="1"/>
    <col min="2" max="2" width="60" style="13" customWidth="1"/>
    <col min="3" max="3" width="10.28515625" style="13" customWidth="1"/>
    <col min="4" max="4" width="18.140625" style="13" customWidth="1"/>
    <col min="5" max="16384" width="9.140625" style="13"/>
  </cols>
  <sheetData>
    <row r="1" spans="1:11" s="12" customFormat="1" ht="18" x14ac:dyDescent="0.25">
      <c r="A1" s="13"/>
      <c r="D1" s="44" t="s">
        <v>26</v>
      </c>
      <c r="E1" s="26"/>
      <c r="F1" s="26"/>
      <c r="H1" s="13"/>
      <c r="I1" s="27"/>
      <c r="J1" s="28"/>
    </row>
    <row r="2" spans="1:11" s="12" customFormat="1" ht="18" x14ac:dyDescent="0.25">
      <c r="A2" s="29"/>
      <c r="D2" s="45" t="s">
        <v>66</v>
      </c>
      <c r="E2" s="30"/>
      <c r="F2" s="30"/>
      <c r="H2" s="31"/>
      <c r="I2" s="30"/>
      <c r="J2" s="32"/>
    </row>
    <row r="3" spans="1:11" s="12" customFormat="1" ht="18" x14ac:dyDescent="0.25">
      <c r="A3" s="29"/>
      <c r="D3" s="45" t="s">
        <v>27</v>
      </c>
      <c r="E3" s="26"/>
      <c r="F3" s="26"/>
      <c r="H3" s="31"/>
      <c r="I3" s="27"/>
      <c r="J3" s="28"/>
    </row>
    <row r="4" spans="1:11" s="12" customFormat="1" ht="18" x14ac:dyDescent="0.25">
      <c r="A4" s="29"/>
      <c r="D4" s="45" t="s">
        <v>28</v>
      </c>
      <c r="E4" s="26"/>
      <c r="F4" s="26"/>
      <c r="H4" s="31"/>
      <c r="I4" s="33"/>
      <c r="J4" s="34"/>
    </row>
    <row r="5" spans="1:11" s="12" customFormat="1" ht="18" x14ac:dyDescent="0.25">
      <c r="A5" s="29"/>
      <c r="D5" s="45" t="s">
        <v>65</v>
      </c>
      <c r="E5" s="26"/>
      <c r="F5" s="26"/>
      <c r="H5" s="31"/>
      <c r="J5" s="35"/>
    </row>
    <row r="6" spans="1:11" s="12" customFormat="1" ht="39.75" customHeight="1" x14ac:dyDescent="0.25">
      <c r="A6" s="84" t="s">
        <v>29</v>
      </c>
      <c r="B6" s="84"/>
      <c r="C6" s="84"/>
      <c r="D6" s="84"/>
      <c r="E6" s="37"/>
      <c r="F6" s="37"/>
      <c r="G6" s="37"/>
      <c r="H6" s="37"/>
      <c r="I6" s="37"/>
      <c r="J6" s="37"/>
      <c r="K6" s="13"/>
    </row>
    <row r="7" spans="1:11" s="12" customFormat="1" ht="15.75" x14ac:dyDescent="0.25">
      <c r="A7" s="84" t="s">
        <v>30</v>
      </c>
      <c r="B7" s="84"/>
      <c r="C7" s="84"/>
      <c r="D7" s="84"/>
      <c r="E7" s="37"/>
      <c r="F7" s="37"/>
      <c r="G7" s="37"/>
      <c r="H7" s="37"/>
      <c r="I7" s="37"/>
      <c r="J7" s="37"/>
      <c r="K7" s="13"/>
    </row>
    <row r="8" spans="1:11" s="12" customFormat="1" ht="15.75" x14ac:dyDescent="0.25">
      <c r="A8" s="84" t="s">
        <v>64</v>
      </c>
      <c r="B8" s="84"/>
      <c r="C8" s="84"/>
      <c r="D8" s="84"/>
      <c r="E8" s="37"/>
      <c r="F8" s="37"/>
      <c r="G8" s="37"/>
      <c r="H8" s="37"/>
      <c r="I8" s="37"/>
      <c r="J8" s="37"/>
      <c r="K8" s="13"/>
    </row>
    <row r="9" spans="1:11" s="12" customFormat="1" ht="14.25" x14ac:dyDescent="0.2">
      <c r="A9" s="85" t="s">
        <v>57</v>
      </c>
      <c r="B9" s="85"/>
      <c r="C9" s="85"/>
      <c r="D9" s="85"/>
      <c r="E9" s="38"/>
      <c r="F9" s="38"/>
      <c r="G9" s="38"/>
      <c r="H9" s="38"/>
      <c r="I9" s="38"/>
      <c r="J9" s="38"/>
      <c r="K9" s="36"/>
    </row>
    <row r="10" spans="1:11" s="12" customFormat="1" ht="14.25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s="12" customFormat="1" ht="18" x14ac:dyDescent="0.25">
      <c r="A11" s="39"/>
      <c r="B11" s="39"/>
      <c r="C11" s="39"/>
      <c r="D11" s="39"/>
      <c r="E11" s="39"/>
      <c r="F11" s="36"/>
    </row>
    <row r="12" spans="1:11" s="12" customFormat="1" ht="14.25" x14ac:dyDescent="0.2">
      <c r="A12" s="77" t="s">
        <v>33</v>
      </c>
      <c r="B12" s="78"/>
      <c r="C12" s="79"/>
      <c r="D12" s="40">
        <v>75</v>
      </c>
      <c r="F12" s="36"/>
    </row>
    <row r="13" spans="1:11" s="12" customFormat="1" ht="15.75" x14ac:dyDescent="0.25">
      <c r="A13" s="80" t="s">
        <v>32</v>
      </c>
      <c r="B13" s="80"/>
      <c r="C13" s="81"/>
      <c r="D13" s="41">
        <v>0</v>
      </c>
      <c r="E13" s="37"/>
      <c r="F13" s="36"/>
      <c r="G13" s="37"/>
      <c r="H13" s="37"/>
      <c r="I13" s="37"/>
      <c r="J13" s="37"/>
      <c r="K13" s="13"/>
    </row>
    <row r="14" spans="1:11" s="12" customFormat="1" ht="30" x14ac:dyDescent="0.25">
      <c r="A14" s="46" t="s">
        <v>43</v>
      </c>
      <c r="B14" s="47" t="s">
        <v>44</v>
      </c>
      <c r="C14" s="46" t="s">
        <v>45</v>
      </c>
      <c r="D14" s="48" t="s">
        <v>46</v>
      </c>
      <c r="E14" s="37"/>
      <c r="H14" s="37"/>
      <c r="I14" s="37"/>
      <c r="J14" s="37"/>
      <c r="K14" s="13"/>
    </row>
    <row r="15" spans="1:11" ht="18.75" customHeight="1" x14ac:dyDescent="0.25">
      <c r="A15" s="14">
        <v>1</v>
      </c>
      <c r="B15" s="82" t="s">
        <v>0</v>
      </c>
      <c r="C15" s="83"/>
      <c r="D15" s="14"/>
      <c r="E15" s="37"/>
    </row>
    <row r="16" spans="1:11" ht="29.25" customHeight="1" x14ac:dyDescent="0.2">
      <c r="A16" s="43" t="s">
        <v>34</v>
      </c>
      <c r="B16" s="42" t="s">
        <v>67</v>
      </c>
      <c r="C16" s="15"/>
      <c r="D16" s="17">
        <v>81.14</v>
      </c>
    </row>
    <row r="17" spans="1:4" x14ac:dyDescent="0.2">
      <c r="A17" s="43" t="s">
        <v>35</v>
      </c>
      <c r="B17" s="16" t="s">
        <v>37</v>
      </c>
      <c r="C17" s="23">
        <v>0.22</v>
      </c>
      <c r="D17" s="17">
        <f>D16*C17</f>
        <v>17.8508</v>
      </c>
    </row>
    <row r="18" spans="1:4" ht="15.75" x14ac:dyDescent="0.25">
      <c r="A18" s="18"/>
      <c r="B18" s="19" t="s">
        <v>2</v>
      </c>
      <c r="C18" s="18"/>
      <c r="D18" s="22">
        <f>D17+D16</f>
        <v>98.990800000000007</v>
      </c>
    </row>
    <row r="19" spans="1:4" ht="15.75" x14ac:dyDescent="0.25">
      <c r="A19" s="43" t="s">
        <v>38</v>
      </c>
      <c r="B19" s="21" t="s">
        <v>13</v>
      </c>
      <c r="C19" s="18"/>
      <c r="D19" s="20"/>
    </row>
    <row r="20" spans="1:4" ht="15.75" x14ac:dyDescent="0.25">
      <c r="A20" s="43" t="s">
        <v>39</v>
      </c>
      <c r="B20" s="16" t="s">
        <v>50</v>
      </c>
      <c r="C20" s="14">
        <v>1.5</v>
      </c>
      <c r="D20" s="17">
        <f>C20*D12</f>
        <v>112.5</v>
      </c>
    </row>
    <row r="21" spans="1:4" ht="15.75" x14ac:dyDescent="0.25">
      <c r="A21" s="15"/>
      <c r="B21" s="21" t="s">
        <v>4</v>
      </c>
      <c r="C21" s="14"/>
      <c r="D21" s="22">
        <f>D18+D20</f>
        <v>211.49080000000001</v>
      </c>
    </row>
    <row r="22" spans="1:4" x14ac:dyDescent="0.2">
      <c r="A22" s="43" t="s">
        <v>40</v>
      </c>
      <c r="B22" s="16" t="s">
        <v>23</v>
      </c>
      <c r="C22" s="23">
        <v>0.05</v>
      </c>
      <c r="D22" s="17">
        <f>D21*C22</f>
        <v>10.574540000000001</v>
      </c>
    </row>
    <row r="23" spans="1:4" x14ac:dyDescent="0.2">
      <c r="A23" s="43" t="s">
        <v>41</v>
      </c>
      <c r="B23" s="16" t="s">
        <v>24</v>
      </c>
      <c r="C23" s="23">
        <v>0.25</v>
      </c>
      <c r="D23" s="17">
        <f>D21*C23</f>
        <v>52.872700000000002</v>
      </c>
    </row>
    <row r="24" spans="1:4" ht="15.75" x14ac:dyDescent="0.25">
      <c r="A24" s="15"/>
      <c r="B24" s="19" t="s">
        <v>9</v>
      </c>
      <c r="C24" s="14"/>
      <c r="D24" s="22">
        <f>D22+D23</f>
        <v>63.447240000000001</v>
      </c>
    </row>
    <row r="25" spans="1:4" ht="15.75" x14ac:dyDescent="0.25">
      <c r="A25" s="15"/>
      <c r="B25" s="24" t="s">
        <v>6</v>
      </c>
      <c r="C25" s="14"/>
      <c r="D25" s="22">
        <f>D21+D24</f>
        <v>274.93804</v>
      </c>
    </row>
    <row r="26" spans="1:4" x14ac:dyDescent="0.2">
      <c r="A26" s="43" t="s">
        <v>47</v>
      </c>
      <c r="B26" s="16" t="s">
        <v>25</v>
      </c>
      <c r="C26" s="23">
        <v>0.05</v>
      </c>
      <c r="D26" s="17">
        <f>D25*C26</f>
        <v>13.746902</v>
      </c>
    </row>
    <row r="27" spans="1:4" ht="15.75" x14ac:dyDescent="0.25">
      <c r="A27" s="15"/>
      <c r="B27" s="24" t="s">
        <v>8</v>
      </c>
      <c r="C27" s="14"/>
      <c r="D27" s="22">
        <f>D25+D26</f>
        <v>288.68494199999998</v>
      </c>
    </row>
    <row r="28" spans="1:4" x14ac:dyDescent="0.2">
      <c r="A28" s="43" t="s">
        <v>48</v>
      </c>
      <c r="B28" s="16" t="s">
        <v>7</v>
      </c>
      <c r="C28" s="23">
        <v>0.2</v>
      </c>
      <c r="D28" s="17">
        <f>D27*C28</f>
        <v>57.736988400000001</v>
      </c>
    </row>
    <row r="29" spans="1:4" ht="15.75" x14ac:dyDescent="0.25">
      <c r="A29" s="43" t="s">
        <v>49</v>
      </c>
      <c r="B29" s="24" t="s">
        <v>14</v>
      </c>
      <c r="C29" s="14"/>
      <c r="D29" s="63">
        <f>D27+D28</f>
        <v>346.42193039999995</v>
      </c>
    </row>
    <row r="30" spans="1:4" x14ac:dyDescent="0.2">
      <c r="A30" s="25"/>
      <c r="B30" s="25"/>
      <c r="C30" s="25"/>
      <c r="D30" s="25"/>
    </row>
    <row r="31" spans="1:4" x14ac:dyDescent="0.2">
      <c r="A31" s="25"/>
      <c r="B31" s="25"/>
      <c r="C31" s="25"/>
      <c r="D31" s="25"/>
    </row>
    <row r="32" spans="1:4" x14ac:dyDescent="0.2">
      <c r="A32" s="25"/>
    </row>
    <row r="33" spans="2:3" x14ac:dyDescent="0.2">
      <c r="B33" s="13" t="s">
        <v>68</v>
      </c>
      <c r="C33" s="13" t="s">
        <v>42</v>
      </c>
    </row>
  </sheetData>
  <mergeCells count="7">
    <mergeCell ref="B15:C15"/>
    <mergeCell ref="A6:D6"/>
    <mergeCell ref="A7:D7"/>
    <mergeCell ref="A8:D8"/>
    <mergeCell ref="A9:D9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9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35"/>
  <sheetViews>
    <sheetView topLeftCell="A13" zoomScaleNormal="100" workbookViewId="0">
      <selection activeCell="F27" sqref="F27"/>
    </sheetView>
  </sheetViews>
  <sheetFormatPr defaultRowHeight="15" x14ac:dyDescent="0.25"/>
  <cols>
    <col min="2" max="2" width="42.5703125" customWidth="1"/>
    <col min="3" max="3" width="24.5703125" customWidth="1"/>
    <col min="4" max="4" width="18.5703125" customWidth="1"/>
  </cols>
  <sheetData>
    <row r="1" spans="1:4" ht="15.75" x14ac:dyDescent="0.25">
      <c r="B1" s="12"/>
      <c r="C1" s="12"/>
      <c r="D1" s="44" t="s">
        <v>26</v>
      </c>
    </row>
    <row r="2" spans="1:4" ht="16.5" customHeight="1" x14ac:dyDescent="0.25">
      <c r="B2" s="12"/>
      <c r="C2" s="12"/>
      <c r="D2" s="45" t="s">
        <v>66</v>
      </c>
    </row>
    <row r="3" spans="1:4" ht="15.75" x14ac:dyDescent="0.25">
      <c r="B3" s="12"/>
      <c r="C3" s="12"/>
      <c r="D3" s="45" t="s">
        <v>27</v>
      </c>
    </row>
    <row r="4" spans="1:4" s="5" customFormat="1" ht="23.25" customHeight="1" x14ac:dyDescent="0.25">
      <c r="A4"/>
      <c r="B4" s="12"/>
      <c r="C4" s="12"/>
      <c r="D4" s="45" t="s">
        <v>28</v>
      </c>
    </row>
    <row r="5" spans="1:4" ht="15.75" x14ac:dyDescent="0.25">
      <c r="B5" s="12"/>
      <c r="C5" s="12"/>
      <c r="D5" s="45" t="s">
        <v>65</v>
      </c>
    </row>
    <row r="6" spans="1:4" ht="15.75" x14ac:dyDescent="0.25">
      <c r="B6" s="10"/>
      <c r="C6" s="10"/>
      <c r="D6" s="10"/>
    </row>
    <row r="7" spans="1:4" ht="15.75" thickBot="1" x14ac:dyDescent="0.3">
      <c r="B7" s="2"/>
    </row>
    <row r="8" spans="1:4" ht="60" customHeight="1" x14ac:dyDescent="0.25">
      <c r="A8" s="86" t="s">
        <v>21</v>
      </c>
      <c r="B8" s="87"/>
      <c r="C8" s="87"/>
      <c r="D8" s="88"/>
    </row>
    <row r="9" spans="1:4" s="5" customFormat="1" ht="15.75" x14ac:dyDescent="0.25">
      <c r="A9" s="49"/>
      <c r="B9" s="50" t="s">
        <v>0</v>
      </c>
      <c r="C9" s="49"/>
      <c r="D9" s="49" t="s">
        <v>1</v>
      </c>
    </row>
    <row r="10" spans="1:4" ht="29.25" x14ac:dyDescent="0.25">
      <c r="A10" s="51">
        <v>1</v>
      </c>
      <c r="B10" s="52" t="s">
        <v>70</v>
      </c>
      <c r="C10" s="51"/>
      <c r="D10" s="53">
        <v>81.14</v>
      </c>
    </row>
    <row r="11" spans="1:4" x14ac:dyDescent="0.25">
      <c r="A11" s="51">
        <v>2</v>
      </c>
      <c r="B11" s="52" t="s">
        <v>71</v>
      </c>
      <c r="C11" s="51"/>
      <c r="D11" s="53">
        <f>D10*22%</f>
        <v>17.8508</v>
      </c>
    </row>
    <row r="12" spans="1:4" x14ac:dyDescent="0.25">
      <c r="A12" s="54"/>
      <c r="B12" s="55" t="s">
        <v>2</v>
      </c>
      <c r="C12" s="54"/>
      <c r="D12" s="56">
        <f>SUM(D10:D11)</f>
        <v>98.990800000000007</v>
      </c>
    </row>
    <row r="13" spans="1:4" x14ac:dyDescent="0.25">
      <c r="A13" s="51">
        <v>3</v>
      </c>
      <c r="B13" s="52" t="s">
        <v>3</v>
      </c>
      <c r="C13" s="51"/>
      <c r="D13" s="51"/>
    </row>
    <row r="14" spans="1:4" x14ac:dyDescent="0.25">
      <c r="A14" s="51"/>
      <c r="B14" s="52" t="s">
        <v>16</v>
      </c>
      <c r="C14" s="51" t="s">
        <v>72</v>
      </c>
      <c r="D14" s="53">
        <f>1.8*75</f>
        <v>135</v>
      </c>
    </row>
    <row r="15" spans="1:4" x14ac:dyDescent="0.25">
      <c r="A15" s="51"/>
      <c r="B15" s="52" t="s">
        <v>10</v>
      </c>
      <c r="C15" s="51" t="s">
        <v>73</v>
      </c>
      <c r="D15" s="51">
        <f>0.04*500</f>
        <v>20</v>
      </c>
    </row>
    <row r="16" spans="1:4" x14ac:dyDescent="0.25">
      <c r="A16" s="51"/>
      <c r="B16" s="52" t="s">
        <v>20</v>
      </c>
      <c r="C16" s="51" t="s">
        <v>74</v>
      </c>
      <c r="D16" s="53">
        <f>0.24*250</f>
        <v>60</v>
      </c>
    </row>
    <row r="17" spans="1:4" x14ac:dyDescent="0.25">
      <c r="A17" s="51"/>
      <c r="B17" s="52" t="s">
        <v>19</v>
      </c>
      <c r="C17" s="51"/>
      <c r="D17" s="51">
        <v>1.42</v>
      </c>
    </row>
    <row r="18" spans="1:4" x14ac:dyDescent="0.25">
      <c r="A18" s="51"/>
      <c r="B18" s="55" t="s">
        <v>2</v>
      </c>
      <c r="C18" s="49"/>
      <c r="D18" s="57">
        <f>SUM(D14:D17)</f>
        <v>216.42</v>
      </c>
    </row>
    <row r="19" spans="1:4" x14ac:dyDescent="0.25">
      <c r="A19" s="49"/>
      <c r="B19" s="58" t="s">
        <v>4</v>
      </c>
      <c r="C19" s="49"/>
      <c r="D19" s="57">
        <f>D12+D18</f>
        <v>315.41079999999999</v>
      </c>
    </row>
    <row r="20" spans="1:4" x14ac:dyDescent="0.25">
      <c r="A20" s="51"/>
      <c r="B20" s="52" t="s">
        <v>54</v>
      </c>
      <c r="C20" s="59">
        <v>0.2</v>
      </c>
      <c r="D20" s="53">
        <f>D19*C20</f>
        <v>63.082160000000002</v>
      </c>
    </row>
    <row r="21" spans="1:4" x14ac:dyDescent="0.25">
      <c r="A21" s="51"/>
      <c r="B21" s="52" t="s">
        <v>52</v>
      </c>
      <c r="C21" s="59">
        <v>0.05</v>
      </c>
      <c r="D21" s="53">
        <f>D19*C21</f>
        <v>15.77054</v>
      </c>
    </row>
    <row r="22" spans="1:4" x14ac:dyDescent="0.25">
      <c r="A22" s="51"/>
      <c r="B22" s="52" t="s">
        <v>53</v>
      </c>
      <c r="C22" s="59">
        <v>0.25</v>
      </c>
      <c r="D22" s="53">
        <f>D19*C22</f>
        <v>78.852699999999999</v>
      </c>
    </row>
    <row r="23" spans="1:4" x14ac:dyDescent="0.25">
      <c r="A23" s="51"/>
      <c r="B23" s="55" t="s">
        <v>5</v>
      </c>
      <c r="C23" s="51"/>
      <c r="D23" s="57">
        <f>SUM(D20:D22)</f>
        <v>157.7054</v>
      </c>
    </row>
    <row r="24" spans="1:4" x14ac:dyDescent="0.25">
      <c r="A24" s="51"/>
      <c r="B24" s="60" t="s">
        <v>6</v>
      </c>
      <c r="C24" s="49"/>
      <c r="D24" s="57">
        <f>D12+D18+D23</f>
        <v>473.11619999999999</v>
      </c>
    </row>
    <row r="25" spans="1:4" x14ac:dyDescent="0.25">
      <c r="A25" s="51"/>
      <c r="B25" s="52" t="s">
        <v>55</v>
      </c>
      <c r="C25" s="59">
        <v>0.05</v>
      </c>
      <c r="D25" s="53">
        <f>D24*C25</f>
        <v>23.655810000000002</v>
      </c>
    </row>
    <row r="26" spans="1:4" x14ac:dyDescent="0.25">
      <c r="A26" s="51"/>
      <c r="B26" s="60" t="s">
        <v>8</v>
      </c>
      <c r="C26" s="49"/>
      <c r="D26" s="57">
        <f>D24+D25</f>
        <v>496.77201000000002</v>
      </c>
    </row>
    <row r="27" spans="1:4" x14ac:dyDescent="0.25">
      <c r="A27" s="51"/>
      <c r="B27" s="52" t="s">
        <v>7</v>
      </c>
      <c r="C27" s="59">
        <v>0.2</v>
      </c>
      <c r="D27" s="53">
        <f>D26*C27</f>
        <v>99.354402000000007</v>
      </c>
    </row>
    <row r="28" spans="1:4" ht="30" x14ac:dyDescent="0.25">
      <c r="A28" s="51"/>
      <c r="B28" s="60" t="s">
        <v>22</v>
      </c>
      <c r="C28" s="49"/>
      <c r="D28" s="57">
        <f>D26+D27</f>
        <v>596.12641200000007</v>
      </c>
    </row>
    <row r="29" spans="1:4" x14ac:dyDescent="0.25">
      <c r="A29" s="3"/>
      <c r="B29" s="4"/>
      <c r="C29" s="3"/>
      <c r="D29" s="7"/>
    </row>
    <row r="30" spans="1:4" x14ac:dyDescent="0.25">
      <c r="A30" s="6"/>
      <c r="B30" s="6"/>
      <c r="C30" s="6"/>
      <c r="D30" s="6"/>
    </row>
    <row r="31" spans="1:4" ht="15.75" x14ac:dyDescent="0.25">
      <c r="A31" s="6"/>
      <c r="B31" s="11" t="s">
        <v>68</v>
      </c>
      <c r="C31" s="75"/>
      <c r="D31" s="11"/>
    </row>
    <row r="32" spans="1:4" x14ac:dyDescent="0.25">
      <c r="A32" s="6"/>
      <c r="B32" s="8"/>
      <c r="C32" s="8"/>
      <c r="D32" s="6"/>
    </row>
    <row r="33" spans="1:4" x14ac:dyDescent="0.25">
      <c r="A33" s="6"/>
      <c r="B33" s="6"/>
      <c r="C33" s="6"/>
      <c r="D33" s="6"/>
    </row>
    <row r="34" spans="1:4" x14ac:dyDescent="0.25">
      <c r="A34" s="6"/>
      <c r="B34" s="1"/>
      <c r="C34" s="1"/>
      <c r="D34" s="1"/>
    </row>
    <row r="35" spans="1:4" x14ac:dyDescent="0.25">
      <c r="A35" s="1"/>
    </row>
  </sheetData>
  <mergeCells count="1">
    <mergeCell ref="A8:D8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D35"/>
  <sheetViews>
    <sheetView tabSelected="1" topLeftCell="A19" zoomScaleNormal="100" workbookViewId="0">
      <selection activeCell="L22" sqref="L22"/>
    </sheetView>
  </sheetViews>
  <sheetFormatPr defaultRowHeight="15" x14ac:dyDescent="0.25"/>
  <cols>
    <col min="1" max="1" width="5.7109375" customWidth="1"/>
    <col min="2" max="2" width="42.5703125" customWidth="1"/>
    <col min="3" max="3" width="29.5703125" customWidth="1"/>
    <col min="4" max="4" width="18.7109375" customWidth="1"/>
  </cols>
  <sheetData>
    <row r="1" spans="1:4" s="5" customFormat="1" ht="15.75" x14ac:dyDescent="0.25">
      <c r="A1"/>
      <c r="B1" s="1"/>
      <c r="C1" s="12"/>
      <c r="D1" s="44" t="s">
        <v>26</v>
      </c>
    </row>
    <row r="2" spans="1:4" ht="15.75" x14ac:dyDescent="0.25">
      <c r="B2" s="10"/>
      <c r="C2" s="12"/>
      <c r="D2" s="45" t="s">
        <v>66</v>
      </c>
    </row>
    <row r="3" spans="1:4" ht="15.75" x14ac:dyDescent="0.25">
      <c r="B3" s="10"/>
      <c r="C3" s="12"/>
      <c r="D3" s="45" t="s">
        <v>27</v>
      </c>
    </row>
    <row r="4" spans="1:4" s="9" customFormat="1" ht="15.75" x14ac:dyDescent="0.25">
      <c r="A4"/>
      <c r="B4" s="10"/>
      <c r="C4" s="12"/>
      <c r="D4" s="45" t="s">
        <v>28</v>
      </c>
    </row>
    <row r="5" spans="1:4" ht="15.75" x14ac:dyDescent="0.25">
      <c r="B5" s="10"/>
      <c r="C5" s="12"/>
      <c r="D5" s="45" t="s">
        <v>65</v>
      </c>
    </row>
    <row r="6" spans="1:4" ht="15.75" x14ac:dyDescent="0.25">
      <c r="B6" s="10"/>
      <c r="C6" s="10"/>
      <c r="D6" s="10"/>
    </row>
    <row r="7" spans="1:4" ht="25.5" customHeight="1" thickBot="1" x14ac:dyDescent="0.3">
      <c r="B7" s="10"/>
      <c r="C7" s="10"/>
      <c r="D7" s="10"/>
    </row>
    <row r="8" spans="1:4" ht="47.25" customHeight="1" x14ac:dyDescent="0.25">
      <c r="A8" s="86" t="s">
        <v>15</v>
      </c>
      <c r="B8" s="87"/>
      <c r="C8" s="87"/>
      <c r="D8" s="88"/>
    </row>
    <row r="9" spans="1:4" s="5" customFormat="1" ht="15.75" x14ac:dyDescent="0.25">
      <c r="A9" s="49"/>
      <c r="B9" s="50" t="s">
        <v>0</v>
      </c>
      <c r="C9" s="49"/>
      <c r="D9" s="49" t="s">
        <v>1</v>
      </c>
    </row>
    <row r="10" spans="1:4" ht="43.5" x14ac:dyDescent="0.25">
      <c r="A10" s="51">
        <v>1</v>
      </c>
      <c r="B10" s="52" t="s">
        <v>75</v>
      </c>
      <c r="C10" s="51"/>
      <c r="D10" s="53">
        <v>81.14</v>
      </c>
    </row>
    <row r="11" spans="1:4" x14ac:dyDescent="0.25">
      <c r="A11" s="51">
        <v>2</v>
      </c>
      <c r="B11" s="52" t="s">
        <v>76</v>
      </c>
      <c r="C11" s="51"/>
      <c r="D11" s="53">
        <f>D10*22%</f>
        <v>17.8508</v>
      </c>
    </row>
    <row r="12" spans="1:4" x14ac:dyDescent="0.25">
      <c r="A12" s="54"/>
      <c r="B12" s="55" t="s">
        <v>2</v>
      </c>
      <c r="C12" s="54"/>
      <c r="D12" s="56">
        <f>SUM(D10:D11)</f>
        <v>98.990800000000007</v>
      </c>
    </row>
    <row r="13" spans="1:4" x14ac:dyDescent="0.25">
      <c r="A13" s="51">
        <v>3</v>
      </c>
      <c r="B13" s="52" t="s">
        <v>3</v>
      </c>
      <c r="C13" s="51"/>
      <c r="D13" s="51"/>
    </row>
    <row r="14" spans="1:4" x14ac:dyDescent="0.25">
      <c r="A14" s="51"/>
      <c r="B14" s="52" t="s">
        <v>16</v>
      </c>
      <c r="C14" s="51" t="s">
        <v>77</v>
      </c>
      <c r="D14" s="53">
        <f>1.2*75</f>
        <v>90</v>
      </c>
    </row>
    <row r="15" spans="1:4" x14ac:dyDescent="0.25">
      <c r="A15" s="51"/>
      <c r="B15" s="52" t="s">
        <v>10</v>
      </c>
      <c r="C15" s="51" t="s">
        <v>78</v>
      </c>
      <c r="D15" s="53">
        <f>0.03*500</f>
        <v>15</v>
      </c>
    </row>
    <row r="16" spans="1:4" x14ac:dyDescent="0.25">
      <c r="A16" s="51"/>
      <c r="B16" s="52" t="s">
        <v>18</v>
      </c>
      <c r="C16" s="51" t="s">
        <v>79</v>
      </c>
      <c r="D16" s="53">
        <f>6*2</f>
        <v>12</v>
      </c>
    </row>
    <row r="17" spans="1:4" x14ac:dyDescent="0.25">
      <c r="A17" s="51"/>
      <c r="B17" s="52" t="s">
        <v>19</v>
      </c>
      <c r="C17" s="51"/>
      <c r="D17" s="51">
        <v>4.38</v>
      </c>
    </row>
    <row r="18" spans="1:4" x14ac:dyDescent="0.25">
      <c r="A18" s="51"/>
      <c r="B18" s="55" t="s">
        <v>2</v>
      </c>
      <c r="C18" s="49"/>
      <c r="D18" s="57">
        <f>SUM(D14:D17)</f>
        <v>121.38</v>
      </c>
    </row>
    <row r="19" spans="1:4" x14ac:dyDescent="0.25">
      <c r="A19" s="49"/>
      <c r="B19" s="58" t="s">
        <v>4</v>
      </c>
      <c r="C19" s="49"/>
      <c r="D19" s="57">
        <f>D12+D18</f>
        <v>220.3708</v>
      </c>
    </row>
    <row r="20" spans="1:4" x14ac:dyDescent="0.25">
      <c r="A20" s="51"/>
      <c r="B20" s="52" t="s">
        <v>54</v>
      </c>
      <c r="C20" s="59">
        <v>0.2</v>
      </c>
      <c r="D20" s="53">
        <f>D19*C20</f>
        <v>44.074160000000006</v>
      </c>
    </row>
    <row r="21" spans="1:4" x14ac:dyDescent="0.25">
      <c r="A21" s="51"/>
      <c r="B21" s="52" t="s">
        <v>52</v>
      </c>
      <c r="C21" s="59">
        <v>0.05</v>
      </c>
      <c r="D21" s="53">
        <f>D19*C21</f>
        <v>11.018540000000002</v>
      </c>
    </row>
    <row r="22" spans="1:4" x14ac:dyDescent="0.25">
      <c r="A22" s="51"/>
      <c r="B22" s="52" t="s">
        <v>11</v>
      </c>
      <c r="C22" s="59">
        <v>0.25</v>
      </c>
      <c r="D22" s="53">
        <f>D19*C22</f>
        <v>55.092700000000001</v>
      </c>
    </row>
    <row r="23" spans="1:4" x14ac:dyDescent="0.25">
      <c r="A23" s="51"/>
      <c r="B23" s="55" t="s">
        <v>5</v>
      </c>
      <c r="C23" s="51"/>
      <c r="D23" s="57">
        <f>SUM(D20:D22)</f>
        <v>110.18540000000002</v>
      </c>
    </row>
    <row r="24" spans="1:4" x14ac:dyDescent="0.25">
      <c r="A24" s="51"/>
      <c r="B24" s="60" t="s">
        <v>6</v>
      </c>
      <c r="C24" s="49"/>
      <c r="D24" s="57">
        <f>D12+D18+D23</f>
        <v>330.55619999999999</v>
      </c>
    </row>
    <row r="25" spans="1:4" x14ac:dyDescent="0.25">
      <c r="A25" s="51"/>
      <c r="B25" s="52" t="s">
        <v>80</v>
      </c>
      <c r="C25" s="59">
        <v>0.05</v>
      </c>
      <c r="D25" s="53">
        <f>D24*C25</f>
        <v>16.527809999999999</v>
      </c>
    </row>
    <row r="26" spans="1:4" x14ac:dyDescent="0.25">
      <c r="A26" s="51"/>
      <c r="B26" s="60" t="s">
        <v>8</v>
      </c>
      <c r="C26" s="49"/>
      <c r="D26" s="57">
        <f>D24+D25</f>
        <v>347.08400999999998</v>
      </c>
    </row>
    <row r="27" spans="1:4" x14ac:dyDescent="0.25">
      <c r="A27" s="51"/>
      <c r="B27" s="52" t="s">
        <v>7</v>
      </c>
      <c r="C27" s="59">
        <v>0.2</v>
      </c>
      <c r="D27" s="53">
        <f>D26*C27</f>
        <v>69.416802000000004</v>
      </c>
    </row>
    <row r="28" spans="1:4" ht="30" x14ac:dyDescent="0.25">
      <c r="A28" s="51"/>
      <c r="B28" s="60" t="s">
        <v>17</v>
      </c>
      <c r="C28" s="49"/>
      <c r="D28" s="57">
        <f>D26+D27</f>
        <v>416.500812</v>
      </c>
    </row>
    <row r="29" spans="1:4" x14ac:dyDescent="0.25">
      <c r="A29" s="51"/>
      <c r="B29" s="49" t="s">
        <v>12</v>
      </c>
      <c r="C29" s="51"/>
      <c r="D29" s="62"/>
    </row>
    <row r="30" spans="1:4" x14ac:dyDescent="0.25">
      <c r="A30" s="6"/>
      <c r="B30" s="6"/>
      <c r="C30" s="6"/>
      <c r="D30" s="6"/>
    </row>
    <row r="31" spans="1:4" x14ac:dyDescent="0.25">
      <c r="A31" s="6"/>
      <c r="B31" s="6" t="s">
        <v>68</v>
      </c>
      <c r="C31" s="76"/>
      <c r="D31" s="6"/>
    </row>
    <row r="32" spans="1:4" x14ac:dyDescent="0.25">
      <c r="A32" s="6"/>
      <c r="B32" s="8"/>
      <c r="C32" s="8"/>
      <c r="D32" s="6"/>
    </row>
    <row r="33" spans="1:4" x14ac:dyDescent="0.25">
      <c r="A33" s="6"/>
      <c r="B33" s="6"/>
      <c r="C33" s="6"/>
      <c r="D33" s="6"/>
    </row>
    <row r="34" spans="1:4" x14ac:dyDescent="0.25">
      <c r="A34" s="6"/>
      <c r="B34" s="1"/>
      <c r="C34" s="1"/>
      <c r="D34" s="1"/>
    </row>
    <row r="35" spans="1:4" x14ac:dyDescent="0.25">
      <c r="A35" s="1"/>
    </row>
  </sheetData>
  <mergeCells count="1">
    <mergeCell ref="A8:D8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Некваліф.роботи</vt:lpstr>
      <vt:lpstr>Електрик</vt:lpstr>
      <vt:lpstr>Прибирання клад</vt:lpstr>
      <vt:lpstr>Ями оздоблення</vt:lpstr>
      <vt:lpstr>бензопила</vt:lpstr>
      <vt:lpstr>покос бензокосою</vt:lpstr>
      <vt:lpstr>бензопила!Область_печати</vt:lpstr>
      <vt:lpstr>Некваліф.роботи!Область_печати</vt:lpstr>
      <vt:lpstr>'покос бензокосою'!Область_печати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UserUA</dc:creator>
  <cp:lastModifiedBy>user</cp:lastModifiedBy>
  <cp:lastPrinted>2025-12-11T19:52:54Z</cp:lastPrinted>
  <dcterms:created xsi:type="dcterms:W3CDTF">2023-05-30T06:55:47Z</dcterms:created>
  <dcterms:modified xsi:type="dcterms:W3CDTF">2026-03-27T06:34:05Z</dcterms:modified>
</cp:coreProperties>
</file>